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9555" windowHeight="7740"/>
  </bookViews>
  <sheets>
    <sheet name="bus_route_performance" sheetId="1" r:id="rId1"/>
    <sheet name="viz" sheetId="2" r:id="rId2"/>
  </sheets>
  <calcPr calcId="125725" concurrentCalc="0" concurrentManualCount="1"/>
</workbook>
</file>

<file path=xl/calcChain.xml><?xml version="1.0" encoding="utf-8"?>
<calcChain xmlns="http://schemas.openxmlformats.org/spreadsheetml/2006/main">
  <c r="M12" i="1"/>
  <c r="M11"/>
  <c r="M10"/>
  <c r="M9"/>
  <c r="M8"/>
  <c r="M7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2"/>
  <c r="G3"/>
  <c r="H3"/>
  <c r="I3"/>
  <c r="G4"/>
  <c r="H4"/>
  <c r="I4"/>
  <c r="G5"/>
  <c r="H5"/>
  <c r="I5"/>
  <c r="G6"/>
  <c r="H6"/>
  <c r="I6"/>
  <c r="G7"/>
  <c r="H7"/>
  <c r="I7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H2"/>
  <c r="I2"/>
  <c r="G2"/>
  <c r="C53"/>
  <c r="C49"/>
  <c r="B49"/>
  <c r="B44"/>
  <c r="C41"/>
  <c r="E41"/>
  <c r="C44"/>
  <c r="C45"/>
  <c r="B41"/>
</calcChain>
</file>

<file path=xl/sharedStrings.xml><?xml version="1.0" encoding="utf-8"?>
<sst xmlns="http://schemas.openxmlformats.org/spreadsheetml/2006/main" count="28" uniqueCount="26">
  <si>
    <t>Route</t>
  </si>
  <si>
    <t>Revenue Hours</t>
  </si>
  <si>
    <t>Weekday Boardings</t>
  </si>
  <si>
    <t>Boardings per Trip</t>
  </si>
  <si>
    <t>Boardings per Revenue Hour</t>
  </si>
  <si>
    <t>Source: Service 2020 Plan, CapMetro (2010)</t>
  </si>
  <si>
    <t>Revenue Hours per Weekday</t>
  </si>
  <si>
    <t>Total Weekday Revenue Hours</t>
  </si>
  <si>
    <t>Total Weekday Boardings</t>
  </si>
  <si>
    <t>Total Weekday Cost</t>
  </si>
  <si>
    <t>Revenue Hour Cost</t>
  </si>
  <si>
    <t>Boardings per Revenue hour</t>
  </si>
  <si>
    <t>Revenue Hour Revenue</t>
  </si>
  <si>
    <t>Total Weekday Revenue</t>
  </si>
  <si>
    <t>Revenue per boarding</t>
  </si>
  <si>
    <t>Subsidy per Boarding</t>
  </si>
  <si>
    <t>Revenue Per Hour</t>
  </si>
  <si>
    <t>Subsidy Per Hour</t>
  </si>
  <si>
    <t>FRR</t>
  </si>
  <si>
    <t>7/20 Combo</t>
  </si>
  <si>
    <t>Hrs</t>
  </si>
  <si>
    <t>Boardings</t>
  </si>
  <si>
    <t>B/Hr</t>
  </si>
  <si>
    <t>R/Hr</t>
  </si>
  <si>
    <t>S/Hr</t>
  </si>
  <si>
    <t>S/B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</si>
</sst>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33" borderId="0" xfId="0" applyFont="1" applyFill="1" applyAlignment="1">
      <alignment wrapText="1"/>
    </xf>
    <xf numFmtId="0" fontId="0" fillId="33" borderId="0" xfId="0" applyFill="1"/>
    <xf numFmtId="0" fontId="18" fillId="33" borderId="0" xfId="0" applyFont="1" applyFill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>
                <a:latin typeface="Calibri Light" pitchFamily="34" charset="0"/>
              </a:defRPr>
            </a:pPr>
            <a:r>
              <a:rPr lang="en-US" sz="1000" b="0" baseline="0">
                <a:latin typeface="Calibri Light" pitchFamily="34" charset="0"/>
              </a:rPr>
              <a:t>Regular Bus Routes</a:t>
            </a:r>
            <a:endParaRPr lang="en-US" sz="1000" b="0">
              <a:latin typeface="Calibri Light" pitchFamily="34" charset="0"/>
            </a:endParaRP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Pt>
            <c:idx val="3"/>
            <c:marker>
              <c:spPr>
                <a:solidFill>
                  <a:schemeClr val="accent1">
                    <a:lumMod val="75000"/>
                  </a:schemeClr>
                </a:solidFill>
              </c:spPr>
            </c:marker>
          </c:dPt>
          <c:dPt>
            <c:idx val="5"/>
            <c:marker>
              <c:spPr>
                <a:solidFill>
                  <a:schemeClr val="accent1">
                    <a:lumMod val="75000"/>
                  </a:schemeClr>
                </a:solidFill>
              </c:spPr>
            </c:marker>
          </c:dPt>
          <c:dLbls>
            <c:dLbl>
              <c:idx val="0"/>
              <c:layout>
                <c:manualLayout>
                  <c:x val="-3.3430664916885386E-2"/>
                  <c:y val="-3.7511665208515628E-2"/>
                </c:manualLayout>
              </c:layout>
              <c:tx>
                <c:strRef>
                  <c:f>viz!$B$2</c:f>
                  <c:strCache>
                    <c:ptCount val="1"/>
                    <c:pt idx="0">
                      <c:v>1</c:v>
                    </c:pt>
                  </c:strCache>
                </c:strRef>
              </c:tx>
              <c:dLblPos val="r"/>
              <c:showVal val="1"/>
            </c:dLbl>
            <c:dLbl>
              <c:idx val="1"/>
              <c:layout>
                <c:manualLayout>
                  <c:x val="-3.3430664916885386E-2"/>
                  <c:y val="-3.7511665208515628E-2"/>
                </c:manualLayout>
              </c:layout>
              <c:tx>
                <c:strRef>
                  <c:f>viz!$B$3</c:f>
                  <c:strCache>
                    <c:ptCount val="1"/>
                    <c:pt idx="0">
                      <c:v>3</c:v>
                    </c:pt>
                  </c:strCache>
                </c:strRef>
              </c:tx>
              <c:dLblPos val="r"/>
              <c:showVal val="1"/>
            </c:dLbl>
            <c:dLbl>
              <c:idx val="2"/>
              <c:layout>
                <c:manualLayout>
                  <c:x val="-4.0472222222222264E-2"/>
                  <c:y val="-3.7511665208515628E-2"/>
                </c:manualLayout>
              </c:layout>
              <c:tx>
                <c:strRef>
                  <c:f>viz!$B$4</c:f>
                  <c:strCache>
                    <c:ptCount val="1"/>
                    <c:pt idx="0">
                      <c:v>10</c:v>
                    </c:pt>
                  </c:strCache>
                </c:strRef>
              </c:tx>
              <c:dLblPos val="r"/>
              <c:showVal val="1"/>
            </c:dLbl>
            <c:dLbl>
              <c:idx val="3"/>
              <c:layout>
                <c:manualLayout>
                  <c:x val="-3.3430664916885386E-2"/>
                  <c:y val="-3.7511665208515628E-2"/>
                </c:manualLayout>
              </c:layout>
              <c:tx>
                <c:strRef>
                  <c:f>viz!$B$5</c:f>
                  <c:strCache>
                    <c:ptCount val="1"/>
                    <c:pt idx="0">
                      <c:v>7</c:v>
                    </c:pt>
                  </c:strCache>
                </c:strRef>
              </c:tx>
              <c:dLblPos val="r"/>
              <c:showVal val="1"/>
            </c:dLbl>
            <c:dLbl>
              <c:idx val="4"/>
              <c:layout>
                <c:manualLayout>
                  <c:x val="-4.7513998250218806E-2"/>
                  <c:y val="-3.7511665208515628E-2"/>
                </c:manualLayout>
              </c:layout>
              <c:tx>
                <c:strRef>
                  <c:f>viz!$B$6</c:f>
                  <c:strCache>
                    <c:ptCount val="1"/>
                    <c:pt idx="0">
                      <c:v>300</c:v>
                    </c:pt>
                  </c:strCache>
                </c:strRef>
              </c:tx>
              <c:dLblPos val="r"/>
              <c:showVal val="1"/>
            </c:dLbl>
            <c:dLbl>
              <c:idx val="5"/>
              <c:layout>
                <c:manualLayout>
                  <c:x val="-4.0472222222222264E-2"/>
                  <c:y val="-3.7511665208515628E-2"/>
                </c:manualLayout>
              </c:layout>
              <c:tx>
                <c:strRef>
                  <c:f>viz!$B$7</c:f>
                  <c:strCache>
                    <c:ptCount val="1"/>
                    <c:pt idx="0">
                      <c:v>20</c:v>
                    </c:pt>
                  </c:strCache>
                </c:strRef>
              </c:tx>
              <c:dLblPos val="r"/>
              <c:showVal val="1"/>
            </c:dLbl>
            <c:dLbl>
              <c:idx val="6"/>
              <c:layout>
                <c:manualLayout>
                  <c:x val="-3.3430664916885386E-2"/>
                  <c:y val="-3.7511665208515628E-2"/>
                </c:manualLayout>
              </c:layout>
              <c:tx>
                <c:strRef>
                  <c:f>viz!$B$8</c:f>
                  <c:strCache>
                    <c:ptCount val="1"/>
                    <c:pt idx="0">
                      <c:v>5</c:v>
                    </c:pt>
                  </c:strCache>
                </c:strRef>
              </c:tx>
              <c:dLblPos val="r"/>
              <c:showVal val="1"/>
            </c:dLbl>
            <c:dLbl>
              <c:idx val="7"/>
              <c:layout>
                <c:manualLayout>
                  <c:x val="-4.7513998250218806E-2"/>
                  <c:y val="-3.7511665208515628E-2"/>
                </c:manualLayout>
              </c:layout>
              <c:tx>
                <c:strRef>
                  <c:f>viz!$B$9</c:f>
                  <c:strCache>
                    <c:ptCount val="1"/>
                    <c:pt idx="0">
                      <c:v>350</c:v>
                    </c:pt>
                  </c:strCache>
                </c:strRef>
              </c:tx>
              <c:dLblPos val="r"/>
              <c:showVal val="1"/>
            </c:dLbl>
            <c:dLbl>
              <c:idx val="8"/>
              <c:layout>
                <c:manualLayout>
                  <c:x val="-4.0472222222222264E-2"/>
                  <c:y val="-3.7511665208515628E-2"/>
                </c:manualLayout>
              </c:layout>
              <c:tx>
                <c:strRef>
                  <c:f>viz!$B$10</c:f>
                  <c:strCache>
                    <c:ptCount val="1"/>
                    <c:pt idx="0">
                      <c:v>17</c:v>
                    </c:pt>
                  </c:strCache>
                </c:strRef>
              </c:tx>
              <c:dLblPos val="r"/>
              <c:showVal val="1"/>
            </c:dLbl>
            <c:dLbl>
              <c:idx val="9"/>
              <c:layout>
                <c:manualLayout>
                  <c:x val="-4.7513998250218806E-2"/>
                  <c:y val="-3.7511665208515628E-2"/>
                </c:manualLayout>
              </c:layout>
              <c:tx>
                <c:strRef>
                  <c:f>viz!$B$11</c:f>
                  <c:strCache>
                    <c:ptCount val="1"/>
                    <c:pt idx="0">
                      <c:v>333</c:v>
                    </c:pt>
                  </c:strCache>
                </c:strRef>
              </c:tx>
              <c:dLblPos val="r"/>
              <c:showVal val="1"/>
            </c:dLbl>
            <c:showVal val="1"/>
          </c:dLbls>
          <c:xVal>
            <c:numRef>
              <c:f>viz!$C$2:$C$11</c:f>
              <c:numCache>
                <c:formatCode>General</c:formatCode>
                <c:ptCount val="10"/>
                <c:pt idx="0">
                  <c:v>291.8</c:v>
                </c:pt>
                <c:pt idx="1">
                  <c:v>147.1</c:v>
                </c:pt>
                <c:pt idx="2">
                  <c:v>137.4</c:v>
                </c:pt>
                <c:pt idx="3">
                  <c:v>130.5</c:v>
                </c:pt>
                <c:pt idx="4">
                  <c:v>115.4</c:v>
                </c:pt>
                <c:pt idx="5">
                  <c:v>94.4</c:v>
                </c:pt>
                <c:pt idx="6">
                  <c:v>91.5</c:v>
                </c:pt>
                <c:pt idx="7">
                  <c:v>91</c:v>
                </c:pt>
                <c:pt idx="8">
                  <c:v>80.3</c:v>
                </c:pt>
                <c:pt idx="9">
                  <c:v>76.8</c:v>
                </c:pt>
              </c:numCache>
            </c:numRef>
          </c:xVal>
          <c:yVal>
            <c:numRef>
              <c:f>viz!$D$2:$D$11</c:f>
              <c:numCache>
                <c:formatCode>General</c:formatCode>
                <c:ptCount val="10"/>
                <c:pt idx="0">
                  <c:v>51.1</c:v>
                </c:pt>
                <c:pt idx="1">
                  <c:v>32.4</c:v>
                </c:pt>
                <c:pt idx="2">
                  <c:v>36.700000000000003</c:v>
                </c:pt>
                <c:pt idx="3">
                  <c:v>59.2</c:v>
                </c:pt>
                <c:pt idx="4">
                  <c:v>55.1</c:v>
                </c:pt>
                <c:pt idx="5">
                  <c:v>49.2</c:v>
                </c:pt>
                <c:pt idx="6">
                  <c:v>24.9</c:v>
                </c:pt>
                <c:pt idx="7">
                  <c:v>31.1</c:v>
                </c:pt>
                <c:pt idx="8">
                  <c:v>42.3</c:v>
                </c:pt>
                <c:pt idx="9">
                  <c:v>26.3</c:v>
                </c:pt>
              </c:numCache>
            </c:numRef>
          </c:yVal>
        </c:ser>
        <c:axId val="56538624"/>
        <c:axId val="57218176"/>
      </c:scatterChart>
      <c:valAx>
        <c:axId val="56538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>
                    <a:latin typeface="Calibri Light" pitchFamily="34" charset="0"/>
                  </a:defRPr>
                </a:pPr>
                <a:r>
                  <a:rPr lang="en-US" b="0">
                    <a:latin typeface="Calibri Light" pitchFamily="34" charset="0"/>
                  </a:rPr>
                  <a:t>Weekday</a:t>
                </a:r>
                <a:r>
                  <a:rPr lang="en-US" b="0" baseline="0">
                    <a:latin typeface="Calibri Light" pitchFamily="34" charset="0"/>
                  </a:rPr>
                  <a:t> Revenue Hours</a:t>
                </a:r>
                <a:endParaRPr lang="en-US" b="0">
                  <a:latin typeface="Calibri Light" pitchFamily="34" charset="0"/>
                </a:endParaRPr>
              </a:p>
            </c:rich>
          </c:tx>
          <c:layout/>
        </c:title>
        <c:numFmt formatCode="General" sourceLinked="1"/>
        <c:tickLblPos val="nextTo"/>
        <c:crossAx val="57218176"/>
        <c:crosses val="autoZero"/>
        <c:crossBetween val="midCat"/>
      </c:valAx>
      <c:valAx>
        <c:axId val="57218176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latin typeface="Calibri Light" pitchFamily="34" charset="0"/>
                  </a:defRPr>
                </a:pPr>
                <a:r>
                  <a:rPr lang="en-US" b="0">
                    <a:latin typeface="Calibri Light" pitchFamily="34" charset="0"/>
                  </a:rPr>
                  <a:t>Booardings</a:t>
                </a:r>
                <a:r>
                  <a:rPr lang="en-US" b="0" baseline="0">
                    <a:latin typeface="Calibri Light" pitchFamily="34" charset="0"/>
                  </a:rPr>
                  <a:t> per Revenue Hour</a:t>
                </a:r>
                <a:endParaRPr lang="en-US" b="0">
                  <a:latin typeface="Calibri Light" pitchFamily="34" charset="0"/>
                </a:endParaRPr>
              </a:p>
            </c:rich>
          </c:tx>
          <c:layout/>
        </c:title>
        <c:numFmt formatCode="General" sourceLinked="1"/>
        <c:tickLblPos val="nextTo"/>
        <c:crossAx val="56538624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19050</xdr:rowOff>
    </xdr:from>
    <xdr:to>
      <xdr:col>14</xdr:col>
      <xdr:colOff>9525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topLeftCell="A27" workbookViewId="0">
      <selection activeCell="C44" sqref="C44"/>
    </sheetView>
  </sheetViews>
  <sheetFormatPr defaultRowHeight="15"/>
  <cols>
    <col min="1" max="1" width="12.85546875" style="4" bestFit="1" customWidth="1"/>
    <col min="2" max="2" width="31.42578125" style="4" customWidth="1"/>
    <col min="3" max="3" width="22.85546875" style="4" customWidth="1"/>
    <col min="4" max="4" width="17.28515625" style="4" bestFit="1" customWidth="1"/>
    <col min="5" max="5" width="26.7109375" style="4" bestFit="1" customWidth="1"/>
    <col min="6" max="6" width="1.85546875" style="4" customWidth="1"/>
    <col min="7" max="7" width="17.28515625" style="4" bestFit="1" customWidth="1"/>
    <col min="8" max="8" width="16.140625" style="4" bestFit="1" customWidth="1"/>
    <col min="9" max="9" width="19.85546875" style="4" bestFit="1" customWidth="1"/>
    <col min="10" max="16384" width="9.140625" style="4"/>
  </cols>
  <sheetData>
    <row r="1" spans="1:13" s="7" customFormat="1">
      <c r="A1" s="7" t="s">
        <v>0</v>
      </c>
      <c r="B1" s="7" t="s">
        <v>6</v>
      </c>
      <c r="C1" s="7" t="s">
        <v>2</v>
      </c>
      <c r="D1" s="7" t="s">
        <v>3</v>
      </c>
      <c r="E1" s="7" t="s">
        <v>4</v>
      </c>
      <c r="G1" s="7" t="s">
        <v>16</v>
      </c>
      <c r="H1" s="7" t="s">
        <v>17</v>
      </c>
      <c r="I1" s="7" t="s">
        <v>15</v>
      </c>
      <c r="J1" s="7" t="s">
        <v>18</v>
      </c>
    </row>
    <row r="2" spans="1:13">
      <c r="A2" s="4">
        <v>1</v>
      </c>
      <c r="B2" s="4">
        <v>291.8</v>
      </c>
      <c r="C2" s="4">
        <v>14912</v>
      </c>
      <c r="D2" s="4">
        <v>84.2</v>
      </c>
      <c r="E2" s="4">
        <v>51.1</v>
      </c>
      <c r="G2" s="5">
        <f>E2*0.4</f>
        <v>20.440000000000001</v>
      </c>
      <c r="H2" s="5">
        <f>$B$44-G2</f>
        <v>122.95488513220636</v>
      </c>
      <c r="I2" s="5">
        <f>H2/E2</f>
        <v>2.4061621356596157</v>
      </c>
      <c r="J2" s="4">
        <f>G2/$B$44</f>
        <v>0.14254343856933846</v>
      </c>
    </row>
    <row r="3" spans="1:13">
      <c r="A3" s="4">
        <v>3</v>
      </c>
      <c r="B3" s="4">
        <v>147.1</v>
      </c>
      <c r="C3" s="4">
        <v>4761</v>
      </c>
      <c r="D3" s="4">
        <v>48.6</v>
      </c>
      <c r="E3" s="4">
        <v>32.4</v>
      </c>
      <c r="G3" s="5">
        <f t="shared" ref="G3:G38" si="0">E3*0.4</f>
        <v>12.96</v>
      </c>
      <c r="H3" s="5">
        <f t="shared" ref="H3:H38" si="1">$B$44-G3</f>
        <v>130.43488513220635</v>
      </c>
      <c r="I3" s="5">
        <f t="shared" ref="I3:I38" si="2">H3/E3</f>
        <v>4.0257680596359986</v>
      </c>
      <c r="J3" s="4">
        <f t="shared" ref="J3:J38" si="3">G3/$B$44</f>
        <v>9.0379792752378979E-2</v>
      </c>
    </row>
    <row r="4" spans="1:13">
      <c r="A4" s="4">
        <v>10</v>
      </c>
      <c r="B4" s="4">
        <v>137.4</v>
      </c>
      <c r="C4" s="4">
        <v>5047</v>
      </c>
      <c r="D4" s="4">
        <v>53.1</v>
      </c>
      <c r="E4" s="4">
        <v>36.700000000000003</v>
      </c>
      <c r="G4" s="5">
        <f t="shared" si="0"/>
        <v>14.680000000000001</v>
      </c>
      <c r="H4" s="5">
        <f t="shared" si="1"/>
        <v>128.71488513220635</v>
      </c>
      <c r="I4" s="5">
        <f t="shared" si="2"/>
        <v>3.5072175785342328</v>
      </c>
      <c r="J4" s="4">
        <f t="shared" si="3"/>
        <v>0.10237464179050336</v>
      </c>
    </row>
    <row r="5" spans="1:13">
      <c r="A5" s="4">
        <v>7</v>
      </c>
      <c r="B5" s="4">
        <v>130.5</v>
      </c>
      <c r="C5" s="4">
        <v>7725</v>
      </c>
      <c r="D5" s="4">
        <v>59.4</v>
      </c>
      <c r="E5" s="4">
        <v>59.2</v>
      </c>
      <c r="G5" s="5">
        <f t="shared" si="0"/>
        <v>23.680000000000003</v>
      </c>
      <c r="H5" s="5">
        <f t="shared" si="1"/>
        <v>119.71488513220635</v>
      </c>
      <c r="I5" s="5">
        <f t="shared" si="2"/>
        <v>2.0222108975034856</v>
      </c>
      <c r="J5" s="4">
        <f t="shared" si="3"/>
        <v>0.16513838675743323</v>
      </c>
    </row>
    <row r="6" spans="1:13">
      <c r="A6" s="4">
        <v>300</v>
      </c>
      <c r="B6" s="4">
        <v>115.4</v>
      </c>
      <c r="C6" s="4">
        <v>6356</v>
      </c>
      <c r="D6" s="4">
        <v>55.7</v>
      </c>
      <c r="E6" s="4">
        <v>55.1</v>
      </c>
      <c r="G6" s="5">
        <f t="shared" si="0"/>
        <v>22.040000000000003</v>
      </c>
      <c r="H6" s="5">
        <f t="shared" si="1"/>
        <v>121.35488513220635</v>
      </c>
      <c r="I6" s="5">
        <f t="shared" si="2"/>
        <v>2.2024480060291531</v>
      </c>
      <c r="J6" s="4">
        <f t="shared" si="3"/>
        <v>0.15370143767457045</v>
      </c>
      <c r="M6" s="4" t="s">
        <v>19</v>
      </c>
    </row>
    <row r="7" spans="1:13">
      <c r="A7" s="4">
        <v>20</v>
      </c>
      <c r="B7" s="4">
        <v>94.4</v>
      </c>
      <c r="C7" s="4">
        <v>4641</v>
      </c>
      <c r="D7" s="4">
        <v>49.9</v>
      </c>
      <c r="E7" s="4">
        <v>49.2</v>
      </c>
      <c r="G7" s="5">
        <f t="shared" si="0"/>
        <v>19.680000000000003</v>
      </c>
      <c r="H7" s="5">
        <f t="shared" si="1"/>
        <v>123.71488513220635</v>
      </c>
      <c r="I7" s="5">
        <f t="shared" si="2"/>
        <v>2.5145301856139501</v>
      </c>
      <c r="J7" s="4">
        <f t="shared" si="3"/>
        <v>0.13724338899435329</v>
      </c>
      <c r="L7" s="4" t="s">
        <v>20</v>
      </c>
      <c r="M7" s="4">
        <f>B5+B7</f>
        <v>224.9</v>
      </c>
    </row>
    <row r="8" spans="1:13">
      <c r="A8" s="4">
        <v>5</v>
      </c>
      <c r="B8" s="4">
        <v>91.5</v>
      </c>
      <c r="C8" s="4">
        <v>2280</v>
      </c>
      <c r="D8" s="4">
        <v>29.2</v>
      </c>
      <c r="E8" s="4">
        <v>24.9</v>
      </c>
      <c r="G8" s="5">
        <f t="shared" si="0"/>
        <v>9.9600000000000009</v>
      </c>
      <c r="H8" s="5">
        <f t="shared" si="1"/>
        <v>133.43488513220635</v>
      </c>
      <c r="I8" s="5">
        <f t="shared" si="2"/>
        <v>5.3588307282010588</v>
      </c>
      <c r="J8" s="4">
        <f t="shared" si="3"/>
        <v>6.9458544430069033E-2</v>
      </c>
      <c r="L8" s="4" t="s">
        <v>21</v>
      </c>
      <c r="M8" s="4">
        <f>C5+C7</f>
        <v>12366</v>
      </c>
    </row>
    <row r="9" spans="1:13">
      <c r="A9" s="4">
        <v>350</v>
      </c>
      <c r="B9" s="4">
        <v>91</v>
      </c>
      <c r="C9" s="4">
        <v>2829</v>
      </c>
      <c r="D9" s="4">
        <v>38.200000000000003</v>
      </c>
      <c r="E9" s="4">
        <v>31.1</v>
      </c>
      <c r="G9" s="5">
        <f t="shared" si="0"/>
        <v>12.440000000000001</v>
      </c>
      <c r="H9" s="5">
        <f t="shared" si="1"/>
        <v>130.95488513220636</v>
      </c>
      <c r="I9" s="5">
        <f t="shared" si="2"/>
        <v>4.2107680106818766</v>
      </c>
      <c r="J9" s="4">
        <f t="shared" si="3"/>
        <v>8.6753443043178599E-2</v>
      </c>
      <c r="L9" s="4" t="s">
        <v>22</v>
      </c>
      <c r="M9" s="4">
        <f>M8/M7</f>
        <v>54.984437527790128</v>
      </c>
    </row>
    <row r="10" spans="1:13">
      <c r="A10" s="4">
        <v>17</v>
      </c>
      <c r="B10" s="4">
        <v>80.3</v>
      </c>
      <c r="C10" s="4">
        <v>3399</v>
      </c>
      <c r="D10" s="4">
        <v>22.4</v>
      </c>
      <c r="E10" s="4">
        <v>42.3</v>
      </c>
      <c r="G10" s="5">
        <f t="shared" si="0"/>
        <v>16.919999999999998</v>
      </c>
      <c r="H10" s="5">
        <f t="shared" si="1"/>
        <v>126.47488513220635</v>
      </c>
      <c r="I10" s="5">
        <f t="shared" si="2"/>
        <v>2.989950003125446</v>
      </c>
      <c r="J10" s="4">
        <f t="shared" si="3"/>
        <v>0.11799584053782809</v>
      </c>
      <c r="L10" s="4" t="s">
        <v>23</v>
      </c>
      <c r="M10" s="4">
        <f>M9*0.4</f>
        <v>21.993775011116053</v>
      </c>
    </row>
    <row r="11" spans="1:13">
      <c r="A11" s="4">
        <v>333</v>
      </c>
      <c r="B11" s="4">
        <v>76.8</v>
      </c>
      <c r="C11" s="4">
        <v>2023</v>
      </c>
      <c r="D11" s="4">
        <v>28.1</v>
      </c>
      <c r="E11" s="4">
        <v>26.3</v>
      </c>
      <c r="G11" s="5">
        <f t="shared" si="0"/>
        <v>10.520000000000001</v>
      </c>
      <c r="H11" s="5">
        <f t="shared" si="1"/>
        <v>132.87488513220634</v>
      </c>
      <c r="I11" s="5">
        <f t="shared" si="2"/>
        <v>5.0522770012245761</v>
      </c>
      <c r="J11" s="4">
        <f t="shared" si="3"/>
        <v>7.3363844116900223E-2</v>
      </c>
      <c r="L11" s="4" t="s">
        <v>24</v>
      </c>
      <c r="M11" s="5">
        <f>$B$44-M10</f>
        <v>121.4011101210903</v>
      </c>
    </row>
    <row r="12" spans="1:13">
      <c r="A12" s="4">
        <v>320</v>
      </c>
      <c r="B12" s="4">
        <v>72.400000000000006</v>
      </c>
      <c r="C12" s="4">
        <v>2062</v>
      </c>
      <c r="D12" s="4">
        <v>34.4</v>
      </c>
      <c r="E12" s="4">
        <v>28.5</v>
      </c>
      <c r="G12" s="5">
        <f t="shared" si="0"/>
        <v>11.4</v>
      </c>
      <c r="H12" s="5">
        <f t="shared" si="1"/>
        <v>131.99488513220635</v>
      </c>
      <c r="I12" s="5">
        <f t="shared" si="2"/>
        <v>4.6313994783230301</v>
      </c>
      <c r="J12" s="4">
        <f t="shared" si="3"/>
        <v>7.9500743624777812E-2</v>
      </c>
      <c r="L12" s="4" t="s">
        <v>25</v>
      </c>
      <c r="M12" s="5">
        <f>M11/M9</f>
        <v>2.2079176505121469</v>
      </c>
    </row>
    <row r="13" spans="1:13">
      <c r="A13" s="4">
        <v>37</v>
      </c>
      <c r="B13" s="4">
        <v>68.8</v>
      </c>
      <c r="C13" s="4">
        <v>2619</v>
      </c>
      <c r="D13" s="4">
        <v>30.5</v>
      </c>
      <c r="E13" s="4">
        <v>38.1</v>
      </c>
      <c r="G13" s="5">
        <f t="shared" si="0"/>
        <v>15.240000000000002</v>
      </c>
      <c r="H13" s="5">
        <f t="shared" si="1"/>
        <v>128.15488513220635</v>
      </c>
      <c r="I13" s="5">
        <f t="shared" si="2"/>
        <v>3.3636452790605338</v>
      </c>
      <c r="J13" s="4">
        <f t="shared" si="3"/>
        <v>0.10627994147733455</v>
      </c>
    </row>
    <row r="14" spans="1:13">
      <c r="A14" s="4">
        <v>450</v>
      </c>
      <c r="B14" s="4">
        <v>63.4</v>
      </c>
      <c r="C14" s="4">
        <v>820</v>
      </c>
      <c r="D14" s="4">
        <v>2.9</v>
      </c>
      <c r="E14" s="4">
        <v>12.9</v>
      </c>
      <c r="G14" s="5">
        <f t="shared" si="0"/>
        <v>5.16</v>
      </c>
      <c r="H14" s="5">
        <f t="shared" si="1"/>
        <v>138.23488513220636</v>
      </c>
      <c r="I14" s="5">
        <f t="shared" si="2"/>
        <v>10.715882568388089</v>
      </c>
      <c r="J14" s="4">
        <f t="shared" si="3"/>
        <v>3.5984547114373114E-2</v>
      </c>
    </row>
    <row r="15" spans="1:13">
      <c r="A15" s="4">
        <v>331</v>
      </c>
      <c r="B15" s="4">
        <v>61.8</v>
      </c>
      <c r="C15" s="4">
        <v>3066</v>
      </c>
      <c r="D15" s="4">
        <v>31.6</v>
      </c>
      <c r="E15" s="4">
        <v>49.6</v>
      </c>
      <c r="G15" s="5">
        <f t="shared" si="0"/>
        <v>19.840000000000003</v>
      </c>
      <c r="H15" s="5">
        <f t="shared" si="1"/>
        <v>123.55488513220635</v>
      </c>
      <c r="I15" s="5">
        <f t="shared" si="2"/>
        <v>2.4910259099235152</v>
      </c>
      <c r="J15" s="4">
        <f t="shared" si="3"/>
        <v>0.13835918890487647</v>
      </c>
    </row>
    <row r="16" spans="1:13">
      <c r="A16" s="4">
        <v>338</v>
      </c>
      <c r="B16" s="4">
        <v>56.1</v>
      </c>
      <c r="C16" s="4">
        <v>1504</v>
      </c>
      <c r="D16" s="4">
        <v>21.7</v>
      </c>
      <c r="E16" s="4">
        <v>26.8</v>
      </c>
      <c r="G16" s="5">
        <f t="shared" si="0"/>
        <v>10.72</v>
      </c>
      <c r="H16" s="5">
        <f t="shared" si="1"/>
        <v>132.67488513220636</v>
      </c>
      <c r="I16" s="5">
        <f t="shared" si="2"/>
        <v>4.9505554153808342</v>
      </c>
      <c r="J16" s="4">
        <f t="shared" si="3"/>
        <v>7.4758594005054219E-2</v>
      </c>
    </row>
    <row r="17" spans="1:10">
      <c r="A17" s="4">
        <v>383</v>
      </c>
      <c r="B17" s="4">
        <v>52.2</v>
      </c>
      <c r="C17" s="4">
        <v>1325</v>
      </c>
      <c r="D17" s="4">
        <v>24</v>
      </c>
      <c r="E17" s="4">
        <v>25.4</v>
      </c>
      <c r="G17" s="5">
        <f t="shared" si="0"/>
        <v>10.16</v>
      </c>
      <c r="H17" s="5">
        <f t="shared" si="1"/>
        <v>133.23488513220636</v>
      </c>
      <c r="I17" s="5">
        <f t="shared" si="2"/>
        <v>5.2454679185908022</v>
      </c>
      <c r="J17" s="4">
        <f t="shared" si="3"/>
        <v>7.0853294318223028E-2</v>
      </c>
    </row>
    <row r="18" spans="1:10">
      <c r="A18" s="4">
        <v>339</v>
      </c>
      <c r="B18" s="4">
        <v>51.6</v>
      </c>
      <c r="C18" s="4">
        <v>1367</v>
      </c>
      <c r="D18" s="4">
        <v>27.4</v>
      </c>
      <c r="E18" s="4">
        <v>26.5</v>
      </c>
      <c r="G18" s="5">
        <f t="shared" si="0"/>
        <v>10.600000000000001</v>
      </c>
      <c r="H18" s="5">
        <f t="shared" si="1"/>
        <v>132.79488513220636</v>
      </c>
      <c r="I18" s="5">
        <f t="shared" si="2"/>
        <v>5.011127740837976</v>
      </c>
      <c r="J18" s="4">
        <f t="shared" si="3"/>
        <v>7.392174407216183E-2</v>
      </c>
    </row>
    <row r="19" spans="1:10">
      <c r="A19" s="4">
        <v>4</v>
      </c>
      <c r="B19" s="4">
        <v>48.4</v>
      </c>
      <c r="C19" s="4">
        <v>1707</v>
      </c>
      <c r="D19" s="4">
        <v>21.6</v>
      </c>
      <c r="E19" s="4">
        <v>35.299999999999997</v>
      </c>
      <c r="G19" s="5">
        <f t="shared" si="0"/>
        <v>14.12</v>
      </c>
      <c r="H19" s="5">
        <f t="shared" si="1"/>
        <v>129.27488513220635</v>
      </c>
      <c r="I19" s="5">
        <f t="shared" si="2"/>
        <v>3.6621780490710019</v>
      </c>
      <c r="J19" s="4">
        <f t="shared" si="3"/>
        <v>9.8469342103672156E-2</v>
      </c>
    </row>
    <row r="20" spans="1:10">
      <c r="A20" s="4">
        <v>9</v>
      </c>
      <c r="B20" s="4">
        <v>44.8</v>
      </c>
      <c r="C20" s="4">
        <v>865</v>
      </c>
      <c r="D20" s="4">
        <v>19.7</v>
      </c>
      <c r="E20" s="4">
        <v>19.3</v>
      </c>
      <c r="G20" s="5">
        <f t="shared" si="0"/>
        <v>7.7200000000000006</v>
      </c>
      <c r="H20" s="5">
        <f t="shared" si="1"/>
        <v>135.67488513220636</v>
      </c>
      <c r="I20" s="5">
        <f t="shared" si="2"/>
        <v>7.0297867944148367</v>
      </c>
      <c r="J20" s="4">
        <f t="shared" si="3"/>
        <v>5.3837345682744273E-2</v>
      </c>
    </row>
    <row r="21" spans="1:10">
      <c r="A21" s="4">
        <v>325</v>
      </c>
      <c r="B21" s="4">
        <v>43.1</v>
      </c>
      <c r="C21" s="4">
        <v>2304</v>
      </c>
      <c r="D21" s="4">
        <v>31.1</v>
      </c>
      <c r="E21" s="4">
        <v>53.5</v>
      </c>
      <c r="G21" s="5">
        <f t="shared" si="0"/>
        <v>21.400000000000002</v>
      </c>
      <c r="H21" s="5">
        <f t="shared" si="1"/>
        <v>121.99488513220635</v>
      </c>
      <c r="I21" s="5">
        <f t="shared" si="2"/>
        <v>2.280278226770212</v>
      </c>
      <c r="J21" s="4">
        <f t="shared" si="3"/>
        <v>0.14923823803247765</v>
      </c>
    </row>
    <row r="22" spans="1:10">
      <c r="A22" s="4">
        <v>311</v>
      </c>
      <c r="B22" s="4">
        <v>42.1</v>
      </c>
      <c r="C22" s="4">
        <v>1360</v>
      </c>
      <c r="D22" s="4">
        <v>18.8</v>
      </c>
      <c r="E22" s="4">
        <v>32.299999999999997</v>
      </c>
      <c r="G22" s="5">
        <f t="shared" si="0"/>
        <v>12.92</v>
      </c>
      <c r="H22" s="5">
        <f t="shared" si="1"/>
        <v>130.47488513220637</v>
      </c>
      <c r="I22" s="5">
        <f t="shared" si="2"/>
        <v>4.0394701279320859</v>
      </c>
      <c r="J22" s="4">
        <f t="shared" si="3"/>
        <v>9.0100842774748183E-2</v>
      </c>
    </row>
    <row r="23" spans="1:10">
      <c r="A23" s="4">
        <v>19</v>
      </c>
      <c r="B23" s="4">
        <v>41.6</v>
      </c>
      <c r="C23" s="4">
        <v>710</v>
      </c>
      <c r="D23" s="4">
        <v>16.100000000000001</v>
      </c>
      <c r="E23" s="4">
        <v>17.100000000000001</v>
      </c>
      <c r="G23" s="5">
        <f t="shared" si="0"/>
        <v>6.8400000000000007</v>
      </c>
      <c r="H23" s="5">
        <f t="shared" si="1"/>
        <v>136.55488513220635</v>
      </c>
      <c r="I23" s="5">
        <f t="shared" si="2"/>
        <v>7.9856657972050495</v>
      </c>
      <c r="J23" s="4">
        <f t="shared" si="3"/>
        <v>4.7700446174866691E-2</v>
      </c>
    </row>
    <row r="24" spans="1:10">
      <c r="A24" s="4">
        <v>328</v>
      </c>
      <c r="B24" s="4">
        <v>40.200000000000003</v>
      </c>
      <c r="C24" s="4">
        <v>863</v>
      </c>
      <c r="D24" s="4">
        <v>14.8</v>
      </c>
      <c r="E24" s="4">
        <v>21.5</v>
      </c>
      <c r="G24" s="5">
        <f t="shared" si="0"/>
        <v>8.6</v>
      </c>
      <c r="H24" s="5">
        <f t="shared" si="1"/>
        <v>134.79488513220636</v>
      </c>
      <c r="I24" s="5">
        <f t="shared" si="2"/>
        <v>6.2695295410328535</v>
      </c>
      <c r="J24" s="4">
        <f t="shared" si="3"/>
        <v>5.9974245190621847E-2</v>
      </c>
    </row>
    <row r="25" spans="1:10">
      <c r="A25" s="4">
        <v>392</v>
      </c>
      <c r="B25" s="4">
        <v>38.299999999999997</v>
      </c>
      <c r="C25" s="4">
        <v>661</v>
      </c>
      <c r="D25" s="4">
        <v>13.2</v>
      </c>
      <c r="E25" s="4">
        <v>17.3</v>
      </c>
      <c r="G25" s="5">
        <f t="shared" si="0"/>
        <v>6.9200000000000008</v>
      </c>
      <c r="H25" s="5">
        <f t="shared" si="1"/>
        <v>136.47488513220637</v>
      </c>
      <c r="I25" s="5">
        <f t="shared" si="2"/>
        <v>7.8887216839425642</v>
      </c>
      <c r="J25" s="4">
        <f t="shared" si="3"/>
        <v>4.8258346130128291E-2</v>
      </c>
    </row>
    <row r="26" spans="1:10">
      <c r="A26" s="4">
        <v>6</v>
      </c>
      <c r="B26" s="4">
        <v>37.4</v>
      </c>
      <c r="C26" s="4">
        <v>1034</v>
      </c>
      <c r="D26" s="4">
        <v>16.2</v>
      </c>
      <c r="E26" s="4">
        <v>27.6</v>
      </c>
      <c r="G26" s="5">
        <f t="shared" si="0"/>
        <v>11.040000000000001</v>
      </c>
      <c r="H26" s="5">
        <f t="shared" si="1"/>
        <v>132.35488513220636</v>
      </c>
      <c r="I26" s="5">
        <f t="shared" si="2"/>
        <v>4.7954668526161726</v>
      </c>
      <c r="J26" s="4">
        <f t="shared" si="3"/>
        <v>7.6990193826100617E-2</v>
      </c>
    </row>
    <row r="27" spans="1:10">
      <c r="A27" s="4">
        <v>2</v>
      </c>
      <c r="B27" s="4">
        <v>37.1</v>
      </c>
      <c r="C27" s="4">
        <v>951</v>
      </c>
      <c r="D27" s="4">
        <v>12</v>
      </c>
      <c r="E27" s="4">
        <v>25.6</v>
      </c>
      <c r="G27" s="5">
        <f t="shared" si="0"/>
        <v>10.240000000000002</v>
      </c>
      <c r="H27" s="5">
        <f t="shared" si="1"/>
        <v>133.15488513220635</v>
      </c>
      <c r="I27" s="5">
        <f t="shared" si="2"/>
        <v>5.2013627004768104</v>
      </c>
      <c r="J27" s="4">
        <f t="shared" si="3"/>
        <v>7.1411194273484635E-2</v>
      </c>
    </row>
    <row r="28" spans="1:10">
      <c r="A28" s="4">
        <v>21</v>
      </c>
      <c r="B28" s="4">
        <v>34</v>
      </c>
      <c r="C28" s="4">
        <v>835</v>
      </c>
      <c r="D28" s="4">
        <v>27.8</v>
      </c>
      <c r="E28" s="4">
        <v>24.6</v>
      </c>
      <c r="G28" s="5">
        <f t="shared" si="0"/>
        <v>9.8400000000000016</v>
      </c>
      <c r="H28" s="5">
        <f t="shared" si="1"/>
        <v>133.55488513220635</v>
      </c>
      <c r="I28" s="5">
        <f t="shared" si="2"/>
        <v>5.4290603712278998</v>
      </c>
      <c r="J28" s="4">
        <f t="shared" si="3"/>
        <v>6.8621694497176644E-2</v>
      </c>
    </row>
    <row r="29" spans="1:10">
      <c r="A29" s="4">
        <v>451</v>
      </c>
      <c r="B29" s="4">
        <v>33.200000000000003</v>
      </c>
      <c r="C29" s="4">
        <v>762</v>
      </c>
      <c r="D29" s="4">
        <v>2.6</v>
      </c>
      <c r="E29" s="4">
        <v>23</v>
      </c>
      <c r="G29" s="5">
        <f t="shared" si="0"/>
        <v>9.2000000000000011</v>
      </c>
      <c r="H29" s="5">
        <f t="shared" si="1"/>
        <v>134.19488513220637</v>
      </c>
      <c r="I29" s="5">
        <f t="shared" si="2"/>
        <v>5.8345602231394071</v>
      </c>
      <c r="J29" s="4">
        <f t="shared" si="3"/>
        <v>6.4158494855083847E-2</v>
      </c>
    </row>
    <row r="30" spans="1:10">
      <c r="A30" s="4">
        <v>30</v>
      </c>
      <c r="B30" s="4">
        <v>33</v>
      </c>
      <c r="C30" s="4">
        <v>760</v>
      </c>
      <c r="D30" s="4">
        <v>14</v>
      </c>
      <c r="E30" s="4">
        <v>23</v>
      </c>
      <c r="G30" s="5">
        <f t="shared" si="0"/>
        <v>9.2000000000000011</v>
      </c>
      <c r="H30" s="5">
        <f t="shared" si="1"/>
        <v>134.19488513220637</v>
      </c>
      <c r="I30" s="5">
        <f t="shared" si="2"/>
        <v>5.8345602231394071</v>
      </c>
      <c r="J30" s="4">
        <f t="shared" si="3"/>
        <v>6.4158494855083847E-2</v>
      </c>
    </row>
    <row r="31" spans="1:10">
      <c r="A31" s="4">
        <v>22</v>
      </c>
      <c r="B31" s="4">
        <v>32.6</v>
      </c>
      <c r="C31" s="4">
        <v>765</v>
      </c>
      <c r="D31" s="4">
        <v>29.4</v>
      </c>
      <c r="E31" s="4">
        <v>23.5</v>
      </c>
      <c r="G31" s="5">
        <f t="shared" si="0"/>
        <v>9.4</v>
      </c>
      <c r="H31" s="5">
        <f t="shared" si="1"/>
        <v>133.99488513220635</v>
      </c>
      <c r="I31" s="5">
        <f t="shared" si="2"/>
        <v>5.7019100056258019</v>
      </c>
      <c r="J31" s="4">
        <f t="shared" si="3"/>
        <v>6.5553244743237843E-2</v>
      </c>
    </row>
    <row r="32" spans="1:10">
      <c r="A32" s="4">
        <v>18</v>
      </c>
      <c r="B32" s="4">
        <v>29</v>
      </c>
      <c r="C32" s="4">
        <v>695</v>
      </c>
      <c r="D32" s="4">
        <v>11.1</v>
      </c>
      <c r="E32" s="4">
        <v>24</v>
      </c>
      <c r="G32" s="5">
        <f t="shared" si="0"/>
        <v>9.6000000000000014</v>
      </c>
      <c r="H32" s="5">
        <f t="shared" si="1"/>
        <v>133.79488513220636</v>
      </c>
      <c r="I32" s="5">
        <f t="shared" si="2"/>
        <v>5.5747868805085981</v>
      </c>
      <c r="J32" s="4">
        <f t="shared" si="3"/>
        <v>6.6947994631391852E-2</v>
      </c>
    </row>
    <row r="33" spans="1:10">
      <c r="A33" s="4">
        <v>240</v>
      </c>
      <c r="B33" s="4">
        <v>23.4</v>
      </c>
      <c r="C33" s="4">
        <v>493</v>
      </c>
      <c r="D33" s="4">
        <v>12.6</v>
      </c>
      <c r="E33" s="4">
        <v>21.1</v>
      </c>
      <c r="G33" s="5">
        <f t="shared" si="0"/>
        <v>8.4400000000000013</v>
      </c>
      <c r="H33" s="5">
        <f t="shared" si="1"/>
        <v>134.95488513220636</v>
      </c>
      <c r="I33" s="5">
        <f t="shared" si="2"/>
        <v>6.3959661200097795</v>
      </c>
      <c r="J33" s="4">
        <f t="shared" si="3"/>
        <v>5.8858445280098662E-2</v>
      </c>
    </row>
    <row r="34" spans="1:10">
      <c r="A34" s="4">
        <v>243</v>
      </c>
      <c r="B34" s="4">
        <v>21.3</v>
      </c>
      <c r="C34" s="4">
        <v>420</v>
      </c>
      <c r="D34" s="4">
        <v>8.3000000000000007</v>
      </c>
      <c r="E34" s="4">
        <v>19.7</v>
      </c>
      <c r="G34" s="5">
        <f t="shared" si="0"/>
        <v>7.88</v>
      </c>
      <c r="H34" s="5">
        <f t="shared" si="1"/>
        <v>135.51488513220636</v>
      </c>
      <c r="I34" s="5">
        <f t="shared" si="2"/>
        <v>6.8789281792998151</v>
      </c>
      <c r="J34" s="4">
        <f t="shared" si="3"/>
        <v>5.4953145593267465E-2</v>
      </c>
    </row>
    <row r="35" spans="1:10">
      <c r="A35" s="4">
        <v>29</v>
      </c>
      <c r="B35" s="4">
        <v>16.399999999999999</v>
      </c>
      <c r="C35" s="4">
        <v>193</v>
      </c>
      <c r="D35" s="4">
        <v>6</v>
      </c>
      <c r="E35" s="4">
        <v>11.8</v>
      </c>
      <c r="G35" s="5">
        <f t="shared" si="0"/>
        <v>4.7200000000000006</v>
      </c>
      <c r="H35" s="5">
        <f t="shared" si="1"/>
        <v>138.67488513220636</v>
      </c>
      <c r="I35" s="5">
        <f t="shared" si="2"/>
        <v>11.752108909509012</v>
      </c>
      <c r="J35" s="4">
        <f t="shared" si="3"/>
        <v>3.2916097360434327E-2</v>
      </c>
    </row>
    <row r="36" spans="1:10">
      <c r="A36" s="4">
        <v>23</v>
      </c>
      <c r="B36" s="4">
        <v>13.4</v>
      </c>
      <c r="C36" s="4">
        <v>243</v>
      </c>
      <c r="D36" s="4">
        <v>7.1</v>
      </c>
      <c r="E36" s="4">
        <v>18.100000000000001</v>
      </c>
      <c r="G36" s="5">
        <f t="shared" si="0"/>
        <v>7.2400000000000011</v>
      </c>
      <c r="H36" s="5">
        <f t="shared" si="1"/>
        <v>136.15488513220635</v>
      </c>
      <c r="I36" s="5">
        <f t="shared" si="2"/>
        <v>7.5223693443207917</v>
      </c>
      <c r="J36" s="4">
        <f t="shared" si="3"/>
        <v>5.0489945951174682E-2</v>
      </c>
    </row>
    <row r="37" spans="1:10">
      <c r="A37" s="4">
        <v>201</v>
      </c>
      <c r="B37" s="4">
        <v>12.2</v>
      </c>
      <c r="C37" s="4">
        <v>310</v>
      </c>
      <c r="D37" s="4">
        <v>7</v>
      </c>
      <c r="E37" s="4">
        <v>25.4</v>
      </c>
      <c r="G37" s="5">
        <f t="shared" si="0"/>
        <v>10.16</v>
      </c>
      <c r="H37" s="5">
        <f t="shared" si="1"/>
        <v>133.23488513220636</v>
      </c>
      <c r="I37" s="5">
        <f t="shared" si="2"/>
        <v>5.2454679185908022</v>
      </c>
      <c r="J37" s="4">
        <f t="shared" si="3"/>
        <v>7.0853294318223028E-2</v>
      </c>
    </row>
    <row r="38" spans="1:10">
      <c r="A38" s="4">
        <v>202</v>
      </c>
      <c r="B38" s="4">
        <v>3</v>
      </c>
      <c r="C38" s="4">
        <v>36</v>
      </c>
      <c r="D38" s="4">
        <v>2</v>
      </c>
      <c r="E38" s="4">
        <v>12</v>
      </c>
      <c r="G38" s="5">
        <f t="shared" si="0"/>
        <v>4.8000000000000007</v>
      </c>
      <c r="H38" s="5">
        <f t="shared" si="1"/>
        <v>138.59488513220634</v>
      </c>
      <c r="I38" s="5">
        <f t="shared" si="2"/>
        <v>11.549573761017195</v>
      </c>
      <c r="J38" s="4">
        <f t="shared" si="3"/>
        <v>3.3473997315695926E-2</v>
      </c>
    </row>
    <row r="40" spans="1:10">
      <c r="B40" s="4" t="s">
        <v>7</v>
      </c>
      <c r="C40" s="4" t="s">
        <v>8</v>
      </c>
      <c r="E40" s="4" t="s">
        <v>11</v>
      </c>
    </row>
    <row r="41" spans="1:10">
      <c r="B41" s="4">
        <f>SUM(B2:B38)</f>
        <v>2306.9999999999995</v>
      </c>
      <c r="C41" s="4">
        <f>SUM(C2:C38)</f>
        <v>82703</v>
      </c>
      <c r="E41" s="4">
        <f>C41/B41</f>
        <v>35.848721283051589</v>
      </c>
      <c r="G41" s="5"/>
      <c r="H41" s="5"/>
      <c r="I41" s="5"/>
    </row>
    <row r="43" spans="1:10">
      <c r="B43" s="4" t="s">
        <v>10</v>
      </c>
      <c r="C43" s="4" t="s">
        <v>9</v>
      </c>
    </row>
    <row r="44" spans="1:10">
      <c r="B44" s="5">
        <f>C44/B41</f>
        <v>143.39488513220635</v>
      </c>
      <c r="C44" s="6">
        <f>C41*4</f>
        <v>330812</v>
      </c>
    </row>
    <row r="45" spans="1:10">
      <c r="C45" s="6">
        <f>C44*220</f>
        <v>72778640</v>
      </c>
    </row>
    <row r="48" spans="1:10">
      <c r="B48" s="4" t="s">
        <v>12</v>
      </c>
      <c r="C48" s="4" t="s">
        <v>13</v>
      </c>
    </row>
    <row r="49" spans="2:3">
      <c r="B49" s="5">
        <f>B44*0.1</f>
        <v>14.339488513220637</v>
      </c>
      <c r="C49" s="5">
        <f>C41*0.4</f>
        <v>33081.200000000004</v>
      </c>
    </row>
    <row r="52" spans="2:3">
      <c r="C52" s="4" t="s">
        <v>14</v>
      </c>
    </row>
    <row r="53" spans="2:3">
      <c r="C53" s="5">
        <f>C49/C41</f>
        <v>0.40000000000000008</v>
      </c>
    </row>
  </sheetData>
  <sortState ref="A2:E38">
    <sortCondition descending="1" ref="B2:B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D13"/>
  <sheetViews>
    <sheetView zoomScaleNormal="100" workbookViewId="0">
      <selection activeCell="R19" sqref="R19"/>
    </sheetView>
  </sheetViews>
  <sheetFormatPr defaultRowHeight="15"/>
  <cols>
    <col min="1" max="1" width="9.140625" style="2"/>
    <col min="2" max="2" width="5" style="2" bestFit="1" customWidth="1"/>
    <col min="3" max="3" width="11.140625" style="2" bestFit="1" customWidth="1"/>
    <col min="4" max="4" width="10.42578125" style="2" bestFit="1" customWidth="1"/>
    <col min="5" max="16384" width="9.140625" style="2"/>
  </cols>
  <sheetData>
    <row r="1" spans="2:4" ht="32.25" customHeight="1">
      <c r="B1" s="1" t="s">
        <v>0</v>
      </c>
      <c r="C1" s="1" t="s">
        <v>1</v>
      </c>
      <c r="D1" s="1" t="s">
        <v>4</v>
      </c>
    </row>
    <row r="2" spans="2:4">
      <c r="B2" s="3">
        <v>1</v>
      </c>
      <c r="C2" s="3">
        <v>291.8</v>
      </c>
      <c r="D2" s="3">
        <v>51.1</v>
      </c>
    </row>
    <row r="3" spans="2:4">
      <c r="B3" s="3">
        <v>3</v>
      </c>
      <c r="C3" s="3">
        <v>147.1</v>
      </c>
      <c r="D3" s="3">
        <v>32.4</v>
      </c>
    </row>
    <row r="4" spans="2:4">
      <c r="B4" s="3">
        <v>10</v>
      </c>
      <c r="C4" s="3">
        <v>137.4</v>
      </c>
      <c r="D4" s="3">
        <v>36.700000000000003</v>
      </c>
    </row>
    <row r="5" spans="2:4">
      <c r="B5" s="3">
        <v>7</v>
      </c>
      <c r="C5" s="3">
        <v>130.5</v>
      </c>
      <c r="D5" s="3">
        <v>59.2</v>
      </c>
    </row>
    <row r="6" spans="2:4">
      <c r="B6" s="3">
        <v>300</v>
      </c>
      <c r="C6" s="3">
        <v>115.4</v>
      </c>
      <c r="D6" s="3">
        <v>55.1</v>
      </c>
    </row>
    <row r="7" spans="2:4">
      <c r="B7" s="3">
        <v>20</v>
      </c>
      <c r="C7" s="3">
        <v>94.4</v>
      </c>
      <c r="D7" s="3">
        <v>49.2</v>
      </c>
    </row>
    <row r="8" spans="2:4">
      <c r="B8" s="3">
        <v>5</v>
      </c>
      <c r="C8" s="3">
        <v>91.5</v>
      </c>
      <c r="D8" s="3">
        <v>24.9</v>
      </c>
    </row>
    <row r="9" spans="2:4">
      <c r="B9" s="3">
        <v>350</v>
      </c>
      <c r="C9" s="3">
        <v>91</v>
      </c>
      <c r="D9" s="3">
        <v>31.1</v>
      </c>
    </row>
    <row r="10" spans="2:4">
      <c r="B10" s="3">
        <v>17</v>
      </c>
      <c r="C10" s="3">
        <v>80.3</v>
      </c>
      <c r="D10" s="3">
        <v>42.3</v>
      </c>
    </row>
    <row r="11" spans="2:4">
      <c r="B11" s="3">
        <v>333</v>
      </c>
      <c r="C11" s="3">
        <v>76.8</v>
      </c>
      <c r="D11" s="3">
        <v>26.3</v>
      </c>
    </row>
    <row r="13" spans="2:4">
      <c r="B13" s="3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bus_route_performance</vt:lpstr>
      <vt:lpstr>viz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</dc:creator>
  <cp:lastModifiedBy>Julio Gonzalez Altamirano</cp:lastModifiedBy>
  <dcterms:created xsi:type="dcterms:W3CDTF">2014-04-28T16:26:15Z</dcterms:created>
  <dcterms:modified xsi:type="dcterms:W3CDTF">2014-06-17T14:56:05Z</dcterms:modified>
</cp:coreProperties>
</file>