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5480" tabRatio="500"/>
  </bookViews>
  <sheets>
    <sheet name="glossary" sheetId="4" r:id="rId1"/>
    <sheet name="ridership12" sheetId="1" r:id="rId2"/>
    <sheet name="real" sheetId="2" r:id="rId3"/>
    <sheet name="spend13" sheetId="3" r:id="rId4"/>
    <sheet name="ridership13" sheetId="5" r:id="rId5"/>
    <sheet name="atx-pop" sheetId="6" r:id="rId6"/>
    <sheet name="regression" sheetId="7" r:id="rId7"/>
  </sheets>
  <externalReferences>
    <externalReference r:id="rId8"/>
  </externalReferences>
  <definedNames>
    <definedName name="_xlnm._FilterDatabase" localSheetId="4" hidden="1">ridership13!$A$1:$AK$1</definedName>
    <definedName name="_xlnm._FilterDatabase" localSheetId="3" hidden="1">spend13!$A$1:$AK$1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0" i="5" l="1"/>
  <c r="Q20" i="5"/>
  <c r="R20" i="5"/>
  <c r="S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O20" i="5"/>
  <c r="P18" i="5"/>
  <c r="Q18" i="5"/>
  <c r="R18" i="5"/>
  <c r="S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O18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O17" i="5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19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" i="2"/>
  <c r="B45" i="2"/>
  <c r="P21" i="3"/>
  <c r="Q21" i="3"/>
  <c r="R21" i="3"/>
  <c r="S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O21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P20" i="3"/>
  <c r="O20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O19" i="3"/>
  <c r="Q18" i="3"/>
  <c r="R18" i="3"/>
  <c r="S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P18" i="3"/>
  <c r="O18" i="3"/>
  <c r="P15" i="5"/>
  <c r="Q15" i="5"/>
  <c r="R15" i="5"/>
  <c r="S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O15" i="5"/>
  <c r="M3" i="5"/>
  <c r="M4" i="5"/>
  <c r="M5" i="5"/>
  <c r="M6" i="5"/>
  <c r="M7" i="5"/>
  <c r="M8" i="5"/>
  <c r="M9" i="5"/>
  <c r="M10" i="5"/>
  <c r="M11" i="5"/>
  <c r="M12" i="5"/>
  <c r="M13" i="5"/>
  <c r="M2" i="5"/>
  <c r="P17" i="3"/>
  <c r="Q17" i="3"/>
  <c r="R17" i="3"/>
  <c r="S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O17" i="3"/>
  <c r="P16" i="3"/>
  <c r="Q16" i="3"/>
  <c r="R16" i="3"/>
  <c r="S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O16" i="3"/>
  <c r="P15" i="3"/>
  <c r="Q15" i="3"/>
  <c r="R15" i="3"/>
  <c r="S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O15" i="3"/>
  <c r="M5" i="3"/>
  <c r="M7" i="3"/>
  <c r="M8" i="3"/>
  <c r="M11" i="3"/>
  <c r="M13" i="3"/>
  <c r="M3" i="3"/>
  <c r="M4" i="3"/>
  <c r="M6" i="3"/>
  <c r="M9" i="3"/>
  <c r="M10" i="3"/>
  <c r="M12" i="3"/>
  <c r="M2" i="3"/>
  <c r="O19" i="1"/>
  <c r="P19" i="1"/>
  <c r="Q19" i="1"/>
  <c r="R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N19" i="1"/>
</calcChain>
</file>

<file path=xl/sharedStrings.xml><?xml version="1.0" encoding="utf-8"?>
<sst xmlns="http://schemas.openxmlformats.org/spreadsheetml/2006/main" count="517" uniqueCount="134">
  <si>
    <t>6048</t>
  </si>
  <si>
    <t>Capital Metropolitan Transportation Authority</t>
  </si>
  <si>
    <t>N</t>
  </si>
  <si>
    <t>Austin</t>
  </si>
  <si>
    <t>TX</t>
  </si>
  <si>
    <t>Austin, TX</t>
  </si>
  <si>
    <t>DO</t>
  </si>
  <si>
    <t>PT</t>
  </si>
  <si>
    <t>6131</t>
  </si>
  <si>
    <t>Capitol Area Rural Transportation System</t>
  </si>
  <si>
    <t>Y</t>
  </si>
  <si>
    <t>6125</t>
  </si>
  <si>
    <t>City of Round Rock</t>
  </si>
  <si>
    <t>Round Rock</t>
  </si>
  <si>
    <t>6083</t>
  </si>
  <si>
    <t>VPSI, Inc.</t>
  </si>
  <si>
    <t>Last Report Year</t>
  </si>
  <si>
    <t>TRS ID</t>
  </si>
  <si>
    <t>System Name</t>
  </si>
  <si>
    <t>Small Systems Waiver</t>
  </si>
  <si>
    <t>City</t>
  </si>
  <si>
    <t>State</t>
  </si>
  <si>
    <t>Census Year</t>
  </si>
  <si>
    <t>UZA Name</t>
  </si>
  <si>
    <t>UZA</t>
  </si>
  <si>
    <t>UZA Area SQ Miles</t>
  </si>
  <si>
    <t>UZA Population</t>
  </si>
  <si>
    <t>Mode</t>
  </si>
  <si>
    <t>Service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</si>
  <si>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</si>
  <si>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</si>
  <si>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</si>
  <si>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</si>
  <si>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</si>
  <si>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</si>
  <si>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</si>
  <si>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</si>
  <si>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</si>
  <si>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</si>
  <si>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</si>
  <si>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</si>
  <si>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</si>
  <si>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</si>
  <si>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</si>
  <si>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</si>
  <si>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</si>
  <si>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</si>
  <si>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</si>
  <si>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</si>
  <si>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</si>
  <si>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</si>
  <si>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Commuter Bus</t>
  </si>
  <si>
    <t>Commuter Rail</t>
  </si>
  <si>
    <t>Demand Response</t>
  </si>
  <si>
    <t>Demand Response Taxi</t>
  </si>
  <si>
    <t>Bus</t>
  </si>
  <si>
    <t>BRT</t>
  </si>
  <si>
    <t>Van Pool</t>
  </si>
  <si>
    <t>Hybrid Rail</t>
  </si>
  <si>
    <t>All Bus</t>
  </si>
  <si>
    <t>Source: National Transportation Database 2012.  Includes commuter bus, regular bus, and 'BRT' ridership counts.</t>
  </si>
  <si>
    <t>Capital Metropolitan Transportation Authority(CMTA)</t>
  </si>
  <si>
    <t>CB</t>
  </si>
  <si>
    <t>DR</t>
  </si>
  <si>
    <t>DT</t>
  </si>
  <si>
    <t>MB</t>
  </si>
  <si>
    <t>VP</t>
  </si>
  <si>
    <t>YR</t>
  </si>
  <si>
    <t>CR</t>
  </si>
  <si>
    <t>RB</t>
  </si>
  <si>
    <t>2013</t>
  </si>
  <si>
    <t>Mode Glossary</t>
  </si>
  <si>
    <t>Demand Response-Taxi</t>
  </si>
  <si>
    <t>Vanpool</t>
  </si>
  <si>
    <t>Mode-Verbose</t>
  </si>
  <si>
    <t>Total Bus</t>
  </si>
  <si>
    <t>Total Ops</t>
  </si>
  <si>
    <t>Bus/Ops</t>
  </si>
  <si>
    <t>Bus Index</t>
  </si>
  <si>
    <t>Total DR</t>
  </si>
  <si>
    <t>DR Index</t>
  </si>
  <si>
    <t>DR/Ops</t>
  </si>
  <si>
    <t>Bus UPTs</t>
  </si>
  <si>
    <t>Consumer Price</t>
  </si>
  <si>
    <t>Motor Gasoline Price ($/gallon)</t>
  </si>
  <si>
    <t>Year</t>
  </si>
  <si>
    <t>Index (1982-84=1)</t>
  </si>
  <si>
    <t>Nominal</t>
  </si>
  <si>
    <t>Real</t>
  </si>
  <si>
    <t>Values</t>
  </si>
  <si>
    <t>Ridership</t>
  </si>
  <si>
    <t>Bus Spending Nominal</t>
  </si>
  <si>
    <t>Bus Spending Real</t>
  </si>
  <si>
    <t>Population</t>
  </si>
  <si>
    <t>Austin Population</t>
  </si>
  <si>
    <t>Pop Index</t>
  </si>
  <si>
    <t>Ridership Index</t>
  </si>
  <si>
    <t>Real Bus Spending</t>
  </si>
  <si>
    <t>Spending Index</t>
  </si>
  <si>
    <t>Real Gas</t>
  </si>
  <si>
    <t>Linear Regression</t>
  </si>
  <si>
    <t>Regression Statistics</t>
  </si>
  <si>
    <t>R</t>
  </si>
  <si>
    <t>R Square</t>
  </si>
  <si>
    <t>Adjusted R Square</t>
  </si>
  <si>
    <t>S</t>
  </si>
  <si>
    <t>Total number of observations</t>
  </si>
  <si>
    <t>26746105 = 22866004.4281 - 2839247.5929 * Real Gas + 0.1743 * Bus Spending Real</t>
  </si>
  <si>
    <t>ANOVA</t>
  </si>
  <si>
    <t/>
  </si>
  <si>
    <t>d.f.</t>
  </si>
  <si>
    <t>SS</t>
  </si>
  <si>
    <t>MS</t>
  </si>
  <si>
    <t>F</t>
  </si>
  <si>
    <t>p-level</t>
  </si>
  <si>
    <t>Regression</t>
  </si>
  <si>
    <t>Residual</t>
  </si>
  <si>
    <t>Total</t>
  </si>
  <si>
    <t>Coefficients</t>
  </si>
  <si>
    <t>Standard Error</t>
  </si>
  <si>
    <t>LCL</t>
  </si>
  <si>
    <t>UCL</t>
  </si>
  <si>
    <t>t Stat</t>
  </si>
  <si>
    <t>H0 (2%) rejected?</t>
  </si>
  <si>
    <t>Intercept</t>
  </si>
  <si>
    <t>Yes</t>
  </si>
  <si>
    <t>No</t>
  </si>
  <si>
    <t>T (2%)</t>
  </si>
  <si>
    <t>LCL - Lower value of a reliable interval (LCL)</t>
  </si>
  <si>
    <t>UCL - Upper value of a reliable interval (UCL)</t>
  </si>
  <si>
    <t>Residuals</t>
  </si>
  <si>
    <t>Observation</t>
  </si>
  <si>
    <t>Predicted Y</t>
  </si>
  <si>
    <t>Standard 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</si>
</sst>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&quot;$&quot;#,##0"/>
    <numFmt numFmtId="167" formatCode="#,##0.#####"/>
    <numFmt numFmtId="168" formatCode="0.#####E+#0"/>
  </numFmts>
  <fonts count="14" x14ac:knownFonts="1"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8"/>
      <name val="MS Sans Serif"/>
      <family val="2"/>
    </font>
    <font>
      <b/>
      <sz val="10"/>
      <name val="MS Sans Serif"/>
      <family val="2"/>
    </font>
    <font>
      <sz val="12"/>
      <color theme="1"/>
      <name val="Abadi MT Condensed Light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43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3" fontId="2" fillId="2" borderId="0" xfId="0" applyNumberFormat="1" applyFont="1" applyFill="1" applyAlignment="1">
      <alignment horizontal="center" wrapText="1"/>
    </xf>
    <xf numFmtId="3" fontId="2" fillId="2" borderId="0" xfId="0" quotePrefix="1" applyNumberFormat="1" applyFont="1" applyFill="1" applyAlignment="1">
      <alignment horizontal="center" wrapText="1"/>
    </xf>
    <xf numFmtId="0" fontId="3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3" fontId="1" fillId="2" borderId="0" xfId="0" applyNumberFormat="1" applyFont="1" applyFill="1"/>
    <xf numFmtId="3" fontId="0" fillId="2" borderId="0" xfId="0" applyNumberFormat="1" applyFill="1"/>
    <xf numFmtId="0" fontId="0" fillId="2" borderId="0" xfId="0" applyFill="1"/>
    <xf numFmtId="0" fontId="4" fillId="2" borderId="0" xfId="0" applyFont="1" applyFill="1"/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165" fontId="0" fillId="0" borderId="0" xfId="0" applyNumberFormat="1"/>
    <xf numFmtId="9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2" fontId="10" fillId="2" borderId="0" xfId="0" applyNumberFormat="1" applyFont="1" applyFill="1" applyAlignment="1">
      <alignment horizontal="right"/>
    </xf>
    <xf numFmtId="2" fontId="10" fillId="2" borderId="0" xfId="0" applyNumberFormat="1" applyFont="1" applyFill="1" applyAlignment="1">
      <alignment horizontal="right"/>
    </xf>
    <xf numFmtId="2" fontId="5" fillId="2" borderId="0" xfId="0" applyNumberFormat="1" applyFont="1" applyFill="1" applyAlignment="1">
      <alignment horizontal="right"/>
    </xf>
    <xf numFmtId="2" fontId="5" fillId="2" borderId="0" xfId="0" applyNumberFormat="1" applyFont="1" applyFill="1"/>
    <xf numFmtId="2" fontId="11" fillId="2" borderId="0" xfId="0" applyNumberFormat="1" applyFont="1" applyFill="1" applyBorder="1"/>
    <xf numFmtId="2" fontId="5" fillId="2" borderId="1" xfId="0" applyNumberFormat="1" applyFont="1" applyFill="1" applyBorder="1"/>
    <xf numFmtId="2" fontId="0" fillId="2" borderId="1" xfId="0" applyNumberFormat="1" applyFill="1" applyBorder="1"/>
    <xf numFmtId="2" fontId="0" fillId="2" borderId="2" xfId="0" applyNumberFormat="1" applyFill="1" applyBorder="1" applyAlignment="1">
      <alignment horizontal="left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 applyAlignment="1"/>
    <xf numFmtId="1" fontId="0" fillId="2" borderId="0" xfId="0" applyNumberFormat="1" applyFill="1"/>
    <xf numFmtId="1" fontId="5" fillId="2" borderId="0" xfId="0" applyNumberFormat="1" applyFont="1" applyFill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0" fillId="2" borderId="0" xfId="0" applyNumberFormat="1" applyFill="1" applyAlignment="1"/>
    <xf numFmtId="165" fontId="0" fillId="2" borderId="0" xfId="0" applyNumberFormat="1" applyFill="1"/>
    <xf numFmtId="3" fontId="5" fillId="2" borderId="0" xfId="0" applyNumberFormat="1" applyFont="1" applyFill="1" applyAlignment="1">
      <alignment horizontal="right"/>
    </xf>
    <xf numFmtId="1" fontId="10" fillId="2" borderId="1" xfId="0" applyNumberFormat="1" applyFont="1" applyFill="1" applyBorder="1" applyAlignment="1">
      <alignment horizontal="right" wrapText="1"/>
    </xf>
    <xf numFmtId="2" fontId="10" fillId="2" borderId="1" xfId="0" applyNumberFormat="1" applyFont="1" applyFill="1" applyBorder="1" applyAlignment="1">
      <alignment horizontal="right" wrapText="1"/>
    </xf>
    <xf numFmtId="2" fontId="10" fillId="3" borderId="1" xfId="0" applyNumberFormat="1" applyFont="1" applyFill="1" applyBorder="1" applyAlignment="1">
      <alignment horizontal="right" wrapText="1"/>
    </xf>
    <xf numFmtId="2" fontId="0" fillId="2" borderId="0" xfId="0" applyNumberFormat="1" applyFill="1" applyAlignment="1">
      <alignment wrapText="1"/>
    </xf>
    <xf numFmtId="0" fontId="12" fillId="4" borderId="3" xfId="0" applyFont="1" applyFill="1" applyBorder="1" applyAlignment="1">
      <alignment horizontal="center"/>
    </xf>
    <xf numFmtId="0" fontId="0" fillId="0" borderId="3" xfId="0" applyBorder="1"/>
    <xf numFmtId="0" fontId="12" fillId="0" borderId="3" xfId="0" applyFont="1" applyBorder="1"/>
    <xf numFmtId="0" fontId="0" fillId="0" borderId="3" xfId="0" applyBorder="1"/>
    <xf numFmtId="0" fontId="13" fillId="0" borderId="0" xfId="0" applyFont="1"/>
    <xf numFmtId="167" fontId="0" fillId="0" borderId="0" xfId="0" applyNumberFormat="1"/>
    <xf numFmtId="0" fontId="0" fillId="0" borderId="4" xfId="0" applyBorder="1"/>
    <xf numFmtId="0" fontId="13" fillId="0" borderId="5" xfId="0" applyFont="1" applyBorder="1" applyAlignment="1">
      <alignment horizontal="center"/>
    </xf>
    <xf numFmtId="0" fontId="0" fillId="0" borderId="5" xfId="0" applyBorder="1"/>
    <xf numFmtId="168" fontId="0" fillId="0" borderId="0" xfId="0" applyNumberFormat="1"/>
    <xf numFmtId="0" fontId="13" fillId="0" borderId="3" xfId="0" applyFont="1" applyBorder="1"/>
    <xf numFmtId="167" fontId="0" fillId="0" borderId="3" xfId="0" applyNumberFormat="1" applyBorder="1"/>
    <xf numFmtId="168" fontId="0" fillId="0" borderId="3" xfId="0" applyNumberFormat="1" applyBorder="1"/>
    <xf numFmtId="0" fontId="13" fillId="0" borderId="5" xfId="0" applyFont="1" applyBorder="1"/>
    <xf numFmtId="0" fontId="12" fillId="0" borderId="0" xfId="0" applyFont="1" applyAlignment="1">
      <alignment horizontal="center"/>
    </xf>
    <xf numFmtId="0" fontId="13" fillId="0" borderId="6" xfId="0" applyFont="1" applyBorder="1"/>
    <xf numFmtId="167" fontId="0" fillId="0" borderId="6" xfId="0" applyNumberFormat="1" applyBorder="1"/>
    <xf numFmtId="0" fontId="0" fillId="0" borderId="6" xfId="0" applyBorder="1"/>
    <xf numFmtId="0" fontId="13" fillId="0" borderId="0" xfId="0" applyFont="1"/>
    <xf numFmtId="0" fontId="0" fillId="0" borderId="0" xfId="0"/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  <colors>
    <mruColors>
      <color rgb="FFDCAD4A"/>
      <color rgb="FF7DBF66"/>
      <color rgb="FF66DE1E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venir Light"/>
              </a:rPr>
              <a:t>CMTA Bus Ridership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Bus Ridership</c:v>
          </c:tx>
          <c:marker>
            <c:symbol val="none"/>
          </c:marker>
          <c:cat>
            <c:strRef>
              <c:f>ridership12!$N$1:$AI$1</c:f>
              <c:strCach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strCache>
            </c:strRef>
          </c:cat>
          <c:val>
            <c:numRef>
              <c:f>ridership12!$N$19:$AI$19</c:f>
              <c:numCache>
                <c:formatCode>#,##0</c:formatCode>
                <c:ptCount val="22"/>
                <c:pt idx="0">
                  <c:v>2.6746105E7</c:v>
                </c:pt>
                <c:pt idx="1">
                  <c:v>2.5193727E7</c:v>
                </c:pt>
                <c:pt idx="2">
                  <c:v>2.5503355E7</c:v>
                </c:pt>
                <c:pt idx="3">
                  <c:v>2.5860862E7</c:v>
                </c:pt>
                <c:pt idx="4">
                  <c:v>2.7323987E7</c:v>
                </c:pt>
                <c:pt idx="6">
                  <c:v>3.2043442E7</c:v>
                </c:pt>
                <c:pt idx="7">
                  <c:v>2.9514261E7</c:v>
                </c:pt>
                <c:pt idx="8">
                  <c:v>3.5727203E7</c:v>
                </c:pt>
                <c:pt idx="9">
                  <c:v>3.7506289E7</c:v>
                </c:pt>
                <c:pt idx="10">
                  <c:v>3.3360027E7</c:v>
                </c:pt>
                <c:pt idx="11">
                  <c:v>3.4922431E7</c:v>
                </c:pt>
                <c:pt idx="12">
                  <c:v>3.6593267E7</c:v>
                </c:pt>
                <c:pt idx="13">
                  <c:v>3.5062631E7</c:v>
                </c:pt>
                <c:pt idx="14">
                  <c:v>3.2476217E7</c:v>
                </c:pt>
                <c:pt idx="15">
                  <c:v>3.4464085E7</c:v>
                </c:pt>
                <c:pt idx="16">
                  <c:v>3.3040661E7</c:v>
                </c:pt>
                <c:pt idx="17">
                  <c:v>3.633909E7</c:v>
                </c:pt>
                <c:pt idx="18">
                  <c:v>3.8417485E7</c:v>
                </c:pt>
                <c:pt idx="19">
                  <c:v>3.4814353E7</c:v>
                </c:pt>
                <c:pt idx="20">
                  <c:v>3.348697E7</c:v>
                </c:pt>
                <c:pt idx="21">
                  <c:v>3.3548378E7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703656"/>
        <c:axId val="2045706648"/>
      </c:lineChart>
      <c:catAx>
        <c:axId val="20457036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45706648"/>
        <c:crosses val="autoZero"/>
        <c:auto val="1"/>
        <c:lblAlgn val="ctr"/>
        <c:lblOffset val="100"/>
        <c:noMultiLvlLbl val="0"/>
      </c:catAx>
      <c:valAx>
        <c:axId val="204570664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95000"/>
                    <a:lumOff val="5000"/>
                  </a:schemeClr>
                </a:solidFill>
                <a:latin typeface="Avenir Light"/>
              </a:defRPr>
            </a:pPr>
            <a:endParaRPr lang="en-US"/>
          </a:p>
        </c:txPr>
        <c:crossAx val="2045703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venir Book"/>
                <a:cs typeface="Avenir Book"/>
              </a:defRPr>
            </a:pPr>
            <a:r>
              <a:rPr lang="en-US">
                <a:latin typeface="Avenir Book"/>
                <a:cs typeface="Avenir Book"/>
              </a:rPr>
              <a:t>Real Retail Gas Price vs CMTA Bus Ridership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9"/>
            <c:spPr>
              <a:solidFill>
                <a:schemeClr val="accent2">
                  <a:lumMod val="75000"/>
                  <a:alpha val="84000"/>
                </a:schemeClr>
              </a:solidFill>
              <a:ln>
                <a:noFill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0152028290486306"/>
                  <c:y val="0.4421917122647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800"/>
                  </a:pPr>
                  <a:endParaRPr lang="en-US"/>
                </a:p>
              </c:txPr>
            </c:trendlineLbl>
          </c:trendline>
          <c:xVal>
            <c:numRef>
              <c:f>real!$E$19:$E$41</c:f>
              <c:numCache>
                <c:formatCode>0.00</c:formatCode>
                <c:ptCount val="23"/>
                <c:pt idx="0">
                  <c:v>1.916340245770854</c:v>
                </c:pt>
                <c:pt idx="1">
                  <c:v>1.833991887930468</c:v>
                </c:pt>
                <c:pt idx="2">
                  <c:v>1.748859459568364</c:v>
                </c:pt>
                <c:pt idx="3">
                  <c:v>1.718713459477501</c:v>
                </c:pt>
                <c:pt idx="4">
                  <c:v>1.72571685396698</c:v>
                </c:pt>
                <c:pt idx="5">
                  <c:v>1.812550232040945</c:v>
                </c:pt>
                <c:pt idx="6">
                  <c:v>1.768320674701702</c:v>
                </c:pt>
                <c:pt idx="7">
                  <c:v>1.495265323421812</c:v>
                </c:pt>
                <c:pt idx="8">
                  <c:v>1.619270232640894</c:v>
                </c:pt>
                <c:pt idx="9">
                  <c:v>2.045355859752457</c:v>
                </c:pt>
                <c:pt idx="10">
                  <c:v>1.905967063825619</c:v>
                </c:pt>
                <c:pt idx="11">
                  <c:v>1.769146499212981</c:v>
                </c:pt>
                <c:pt idx="12">
                  <c:v>2.00504480610023</c:v>
                </c:pt>
                <c:pt idx="13">
                  <c:v>2.32014772618102</c:v>
                </c:pt>
                <c:pt idx="14">
                  <c:v>2.753348006394315</c:v>
                </c:pt>
                <c:pt idx="15">
                  <c:v>3.025745938154826</c:v>
                </c:pt>
                <c:pt idx="16">
                  <c:v>3.203928538364619</c:v>
                </c:pt>
                <c:pt idx="17">
                  <c:v>3.581871378268802</c:v>
                </c:pt>
                <c:pt idx="18">
                  <c:v>2.592355862273405</c:v>
                </c:pt>
                <c:pt idx="19">
                  <c:v>3.019680978257619</c:v>
                </c:pt>
                <c:pt idx="20">
                  <c:v>3.711719349582823</c:v>
                </c:pt>
                <c:pt idx="21">
                  <c:v>3.74005476974478</c:v>
                </c:pt>
                <c:pt idx="22">
                  <c:v>3.562698562843318</c:v>
                </c:pt>
              </c:numCache>
            </c:numRef>
          </c:xVal>
          <c:yVal>
            <c:numRef>
              <c:f>real!$G$19:$G$41</c:f>
              <c:numCache>
                <c:formatCode>#,##0</c:formatCode>
                <c:ptCount val="23"/>
                <c:pt idx="0">
                  <c:v>2.6746105E7</c:v>
                </c:pt>
                <c:pt idx="1">
                  <c:v>2.5193727E7</c:v>
                </c:pt>
                <c:pt idx="2">
                  <c:v>2.5503355E7</c:v>
                </c:pt>
                <c:pt idx="3">
                  <c:v>2.5860862E7</c:v>
                </c:pt>
                <c:pt idx="4">
                  <c:v>2.7323987E7</c:v>
                </c:pt>
                <c:pt idx="6">
                  <c:v>3.2043442E7</c:v>
                </c:pt>
                <c:pt idx="7">
                  <c:v>2.9514261E7</c:v>
                </c:pt>
                <c:pt idx="8">
                  <c:v>3.5727203E7</c:v>
                </c:pt>
                <c:pt idx="9">
                  <c:v>3.7506289E7</c:v>
                </c:pt>
                <c:pt idx="10">
                  <c:v>3.3360027E7</c:v>
                </c:pt>
                <c:pt idx="11">
                  <c:v>3.4922431E7</c:v>
                </c:pt>
                <c:pt idx="12">
                  <c:v>3.6593267E7</c:v>
                </c:pt>
                <c:pt idx="13">
                  <c:v>3.5062631E7</c:v>
                </c:pt>
                <c:pt idx="14">
                  <c:v>3.2476217E7</c:v>
                </c:pt>
                <c:pt idx="15">
                  <c:v>3.4464085E7</c:v>
                </c:pt>
                <c:pt idx="16">
                  <c:v>3.3040661E7</c:v>
                </c:pt>
                <c:pt idx="17">
                  <c:v>3.633909E7</c:v>
                </c:pt>
                <c:pt idx="18">
                  <c:v>3.8417485E7</c:v>
                </c:pt>
                <c:pt idx="19">
                  <c:v>3.4814353E7</c:v>
                </c:pt>
                <c:pt idx="20">
                  <c:v>3.348697E7</c:v>
                </c:pt>
                <c:pt idx="21">
                  <c:v>3.414803E7</c:v>
                </c:pt>
                <c:pt idx="22">
                  <c:v>3.4735484E7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4846136"/>
        <c:axId val="2046347912"/>
      </c:scatterChart>
      <c:valAx>
        <c:axId val="2044846136"/>
        <c:scaling>
          <c:orientation val="minMax"/>
          <c:min val="1.0"/>
        </c:scaling>
        <c:delete val="0"/>
        <c:axPos val="b"/>
        <c:numFmt formatCode="&quot;$&quot;#,##0.00" sourceLinked="0"/>
        <c:majorTickMark val="out"/>
        <c:minorTickMark val="none"/>
        <c:tickLblPos val="nextTo"/>
        <c:crossAx val="2046347912"/>
        <c:crosses val="autoZero"/>
        <c:crossBetween val="midCat"/>
      </c:valAx>
      <c:valAx>
        <c:axId val="2046347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20448461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venir Book"/>
                <a:cs typeface="Avenir Book"/>
              </a:defRPr>
            </a:pPr>
            <a:r>
              <a:rPr lang="en-US">
                <a:latin typeface="Avenir Book"/>
                <a:cs typeface="Avenir Book"/>
              </a:rPr>
              <a:t>Real Bus</a:t>
            </a:r>
            <a:r>
              <a:rPr lang="en-US" baseline="0">
                <a:latin typeface="Avenir Book"/>
                <a:cs typeface="Avenir Book"/>
              </a:rPr>
              <a:t> Ops Spending</a:t>
            </a:r>
            <a:r>
              <a:rPr lang="en-US">
                <a:latin typeface="Avenir Book"/>
                <a:cs typeface="Avenir Book"/>
              </a:rPr>
              <a:t> vs CMTA Bus Ridership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9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00213590627504357"/>
                  <c:y val="0.45508102911554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800"/>
                  </a:pPr>
                  <a:endParaRPr lang="en-US"/>
                </a:p>
              </c:txPr>
            </c:trendlineLbl>
          </c:trendline>
          <c:xVal>
            <c:numRef>
              <c:f>real!$I$19:$I$41</c:f>
              <c:numCache>
                <c:formatCode>"$"#,##0</c:formatCode>
                <c:ptCount val="23"/>
                <c:pt idx="0">
                  <c:v>5.50527208797113E7</c:v>
                </c:pt>
                <c:pt idx="1">
                  <c:v>5.80504867658783E7</c:v>
                </c:pt>
                <c:pt idx="2">
                  <c:v>5.85130434092403E7</c:v>
                </c:pt>
                <c:pt idx="3">
                  <c:v>6.4327477067836E7</c:v>
                </c:pt>
                <c:pt idx="4">
                  <c:v>6.50869748296757E7</c:v>
                </c:pt>
                <c:pt idx="5">
                  <c:v>0.0</c:v>
                </c:pt>
                <c:pt idx="6">
                  <c:v>7.97794680594449E7</c:v>
                </c:pt>
                <c:pt idx="7">
                  <c:v>7.55292764493797E7</c:v>
                </c:pt>
                <c:pt idx="8">
                  <c:v>8.03891431296382E7</c:v>
                </c:pt>
                <c:pt idx="9">
                  <c:v>8.54235610465515E7</c:v>
                </c:pt>
                <c:pt idx="10">
                  <c:v>9.26358489033174E7</c:v>
                </c:pt>
                <c:pt idx="11">
                  <c:v>9.9096478334181E7</c:v>
                </c:pt>
                <c:pt idx="12">
                  <c:v>1.11545934581514E8</c:v>
                </c:pt>
                <c:pt idx="13">
                  <c:v>1.11764295409897E8</c:v>
                </c:pt>
                <c:pt idx="14">
                  <c:v>1.17632899902428E8</c:v>
                </c:pt>
                <c:pt idx="15">
                  <c:v>1.20406331099877E8</c:v>
                </c:pt>
                <c:pt idx="16">
                  <c:v>1.22514067808012E8</c:v>
                </c:pt>
                <c:pt idx="17">
                  <c:v>1.2717048929672E8</c:v>
                </c:pt>
                <c:pt idx="18">
                  <c:v>1.26949513851809E8</c:v>
                </c:pt>
                <c:pt idx="19">
                  <c:v>1.17400684428056E8</c:v>
                </c:pt>
                <c:pt idx="20">
                  <c:v>1.20481852163566E8</c:v>
                </c:pt>
                <c:pt idx="21">
                  <c:v>1.23796651387795E8</c:v>
                </c:pt>
                <c:pt idx="22">
                  <c:v>1.21546862747101E8</c:v>
                </c:pt>
              </c:numCache>
            </c:numRef>
          </c:xVal>
          <c:yVal>
            <c:numRef>
              <c:f>real!$G$19:$G$41</c:f>
              <c:numCache>
                <c:formatCode>#,##0</c:formatCode>
                <c:ptCount val="23"/>
                <c:pt idx="0">
                  <c:v>2.6746105E7</c:v>
                </c:pt>
                <c:pt idx="1">
                  <c:v>2.5193727E7</c:v>
                </c:pt>
                <c:pt idx="2">
                  <c:v>2.5503355E7</c:v>
                </c:pt>
                <c:pt idx="3">
                  <c:v>2.5860862E7</c:v>
                </c:pt>
                <c:pt idx="4">
                  <c:v>2.7323987E7</c:v>
                </c:pt>
                <c:pt idx="6">
                  <c:v>3.2043442E7</c:v>
                </c:pt>
                <c:pt idx="7">
                  <c:v>2.9514261E7</c:v>
                </c:pt>
                <c:pt idx="8">
                  <c:v>3.5727203E7</c:v>
                </c:pt>
                <c:pt idx="9">
                  <c:v>3.7506289E7</c:v>
                </c:pt>
                <c:pt idx="10">
                  <c:v>3.3360027E7</c:v>
                </c:pt>
                <c:pt idx="11">
                  <c:v>3.4922431E7</c:v>
                </c:pt>
                <c:pt idx="12">
                  <c:v>3.6593267E7</c:v>
                </c:pt>
                <c:pt idx="13">
                  <c:v>3.5062631E7</c:v>
                </c:pt>
                <c:pt idx="14">
                  <c:v>3.2476217E7</c:v>
                </c:pt>
                <c:pt idx="15">
                  <c:v>3.4464085E7</c:v>
                </c:pt>
                <c:pt idx="16">
                  <c:v>3.3040661E7</c:v>
                </c:pt>
                <c:pt idx="17">
                  <c:v>3.633909E7</c:v>
                </c:pt>
                <c:pt idx="18">
                  <c:v>3.8417485E7</c:v>
                </c:pt>
                <c:pt idx="19">
                  <c:v>3.4814353E7</c:v>
                </c:pt>
                <c:pt idx="20">
                  <c:v>3.348697E7</c:v>
                </c:pt>
                <c:pt idx="21">
                  <c:v>3.414803E7</c:v>
                </c:pt>
                <c:pt idx="22">
                  <c:v>3.4735484E7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1486088"/>
        <c:axId val="2108645352"/>
      </c:scatterChart>
      <c:valAx>
        <c:axId val="2111486088"/>
        <c:scaling>
          <c:orientation val="minMax"/>
          <c:max val="1.4E8"/>
          <c:min val="4.0E7"/>
        </c:scaling>
        <c:delete val="0"/>
        <c:axPos val="b"/>
        <c:numFmt formatCode="&quot;$&quot;#,##0.00" sourceLinked="0"/>
        <c:majorTickMark val="out"/>
        <c:minorTickMark val="none"/>
        <c:tickLblPos val="nextTo"/>
        <c:crossAx val="2108645352"/>
        <c:crossesAt val="0.0"/>
        <c:crossBetween val="midCat"/>
        <c:majorUnit val="2.0E7"/>
        <c:minorUnit val="4.0E6"/>
      </c:valAx>
      <c:valAx>
        <c:axId val="2108645352"/>
        <c:scaling>
          <c:orientation val="minMax"/>
          <c:max val="4.5E7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2111486088"/>
        <c:crossesAt val="0.0"/>
        <c:crossBetween val="midCat"/>
        <c:majorUnit val="5.0E6"/>
        <c:minorUnit val="1.0E6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venir Book"/>
                <a:cs typeface="Avenir Book"/>
              </a:defRPr>
            </a:pPr>
            <a:r>
              <a:rPr lang="en-US">
                <a:latin typeface="Avenir Book"/>
                <a:cs typeface="Avenir Book"/>
              </a:rPr>
              <a:t>Bus Share of CMTA Ops Budget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Bus Share of Ops Budget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spend13!$O$1:$AK$1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spend13!$O$17:$AK$17</c:f>
              <c:numCache>
                <c:formatCode>0%</c:formatCode>
                <c:ptCount val="23"/>
                <c:pt idx="0">
                  <c:v>0.756076272207386</c:v>
                </c:pt>
                <c:pt idx="1">
                  <c:v>0.753008762793447</c:v>
                </c:pt>
                <c:pt idx="2">
                  <c:v>0.74359046500678</c:v>
                </c:pt>
                <c:pt idx="3">
                  <c:v>0.751158981866761</c:v>
                </c:pt>
                <c:pt idx="4">
                  <c:v>0.748030153877658</c:v>
                </c:pt>
                <c:pt idx="6">
                  <c:v>0.780919265301297</c:v>
                </c:pt>
                <c:pt idx="7">
                  <c:v>0.776617230264786</c:v>
                </c:pt>
                <c:pt idx="8">
                  <c:v>0.794473319368922</c:v>
                </c:pt>
                <c:pt idx="9">
                  <c:v>0.815918029169497</c:v>
                </c:pt>
                <c:pt idx="10">
                  <c:v>0.817436462125184</c:v>
                </c:pt>
                <c:pt idx="11">
                  <c:v>0.816242958202157</c:v>
                </c:pt>
                <c:pt idx="12">
                  <c:v>0.805324172425538</c:v>
                </c:pt>
                <c:pt idx="13">
                  <c:v>0.805134001685083</c:v>
                </c:pt>
                <c:pt idx="14">
                  <c:v>0.799176340401595</c:v>
                </c:pt>
                <c:pt idx="15">
                  <c:v>0.800334031548054</c:v>
                </c:pt>
                <c:pt idx="16">
                  <c:v>0.798348379329498</c:v>
                </c:pt>
                <c:pt idx="17">
                  <c:v>0.799461950217354</c:v>
                </c:pt>
                <c:pt idx="18">
                  <c:v>0.794325902483583</c:v>
                </c:pt>
                <c:pt idx="19">
                  <c:v>0.743465741608722</c:v>
                </c:pt>
                <c:pt idx="20">
                  <c:v>0.747645554997046</c:v>
                </c:pt>
                <c:pt idx="21">
                  <c:v>0.729974155092538</c:v>
                </c:pt>
                <c:pt idx="22">
                  <c:v>0.715302001175092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3916312"/>
        <c:axId val="2123916840"/>
      </c:barChart>
      <c:catAx>
        <c:axId val="21239163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3916840"/>
        <c:crosses val="autoZero"/>
        <c:auto val="1"/>
        <c:lblAlgn val="ctr"/>
        <c:lblOffset val="100"/>
        <c:noMultiLvlLbl val="0"/>
      </c:catAx>
      <c:valAx>
        <c:axId val="2123916840"/>
        <c:scaling>
          <c:orientation val="minMax"/>
          <c:min val="0.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123916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venir Light"/>
              </a:rPr>
              <a:t>CMTA Bus Ridership 12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Bus Ridership</c:v>
          </c:tx>
          <c:marker>
            <c:symbol val="none"/>
          </c:marker>
          <c:cat>
            <c:strRef>
              <c:f>ridership12!$N$1:$AI$1</c:f>
              <c:strCach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strCache>
            </c:strRef>
          </c:cat>
          <c:val>
            <c:numRef>
              <c:f>ridership12!$N$19:$AI$19</c:f>
              <c:numCache>
                <c:formatCode>#,##0</c:formatCode>
                <c:ptCount val="22"/>
                <c:pt idx="0">
                  <c:v>2.6746105E7</c:v>
                </c:pt>
                <c:pt idx="1">
                  <c:v>2.5193727E7</c:v>
                </c:pt>
                <c:pt idx="2">
                  <c:v>2.5503355E7</c:v>
                </c:pt>
                <c:pt idx="3">
                  <c:v>2.5860862E7</c:v>
                </c:pt>
                <c:pt idx="4">
                  <c:v>2.7323987E7</c:v>
                </c:pt>
                <c:pt idx="6">
                  <c:v>3.2043442E7</c:v>
                </c:pt>
                <c:pt idx="7">
                  <c:v>2.9514261E7</c:v>
                </c:pt>
                <c:pt idx="8">
                  <c:v>3.5727203E7</c:v>
                </c:pt>
                <c:pt idx="9">
                  <c:v>3.7506289E7</c:v>
                </c:pt>
                <c:pt idx="10">
                  <c:v>3.3360027E7</c:v>
                </c:pt>
                <c:pt idx="11">
                  <c:v>3.4922431E7</c:v>
                </c:pt>
                <c:pt idx="12">
                  <c:v>3.6593267E7</c:v>
                </c:pt>
                <c:pt idx="13">
                  <c:v>3.5062631E7</c:v>
                </c:pt>
                <c:pt idx="14">
                  <c:v>3.2476217E7</c:v>
                </c:pt>
                <c:pt idx="15">
                  <c:v>3.4464085E7</c:v>
                </c:pt>
                <c:pt idx="16">
                  <c:v>3.3040661E7</c:v>
                </c:pt>
                <c:pt idx="17">
                  <c:v>3.633909E7</c:v>
                </c:pt>
                <c:pt idx="18">
                  <c:v>3.8417485E7</c:v>
                </c:pt>
                <c:pt idx="19">
                  <c:v>3.4814353E7</c:v>
                </c:pt>
                <c:pt idx="20">
                  <c:v>3.348697E7</c:v>
                </c:pt>
                <c:pt idx="21">
                  <c:v>3.3548378E7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21224"/>
        <c:axId val="2052824552"/>
      </c:lineChart>
      <c:catAx>
        <c:axId val="20528212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52824552"/>
        <c:crosses val="autoZero"/>
        <c:auto val="1"/>
        <c:lblAlgn val="ctr"/>
        <c:lblOffset val="100"/>
        <c:noMultiLvlLbl val="0"/>
      </c:catAx>
      <c:valAx>
        <c:axId val="205282455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95000"/>
                    <a:lumOff val="5000"/>
                  </a:schemeClr>
                </a:solidFill>
                <a:latin typeface="Avenir Light"/>
              </a:defRPr>
            </a:pPr>
            <a:endParaRPr lang="en-US"/>
          </a:p>
        </c:txPr>
        <c:crossAx val="2052821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venir Light"/>
              </a:rPr>
              <a:t>CMTA Bus Ridership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Bus Ridership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ridership13!$O$15:$AK$15</c:f>
              <c:numCache>
                <c:formatCode>#,##0</c:formatCode>
                <c:ptCount val="23"/>
                <c:pt idx="0">
                  <c:v>2.6746105E7</c:v>
                </c:pt>
                <c:pt idx="1">
                  <c:v>2.5193727E7</c:v>
                </c:pt>
                <c:pt idx="2">
                  <c:v>2.5503355E7</c:v>
                </c:pt>
                <c:pt idx="3">
                  <c:v>2.5860862E7</c:v>
                </c:pt>
                <c:pt idx="4">
                  <c:v>2.7323987E7</c:v>
                </c:pt>
                <c:pt idx="6">
                  <c:v>3.2043442E7</c:v>
                </c:pt>
                <c:pt idx="7">
                  <c:v>2.9514261E7</c:v>
                </c:pt>
                <c:pt idx="8">
                  <c:v>3.5727203E7</c:v>
                </c:pt>
                <c:pt idx="9">
                  <c:v>3.7506289E7</c:v>
                </c:pt>
                <c:pt idx="10">
                  <c:v>3.3360027E7</c:v>
                </c:pt>
                <c:pt idx="11">
                  <c:v>3.4922431E7</c:v>
                </c:pt>
                <c:pt idx="12">
                  <c:v>3.6593267E7</c:v>
                </c:pt>
                <c:pt idx="13">
                  <c:v>3.5062631E7</c:v>
                </c:pt>
                <c:pt idx="14">
                  <c:v>3.2476217E7</c:v>
                </c:pt>
                <c:pt idx="15">
                  <c:v>3.4464085E7</c:v>
                </c:pt>
                <c:pt idx="16">
                  <c:v>3.3040661E7</c:v>
                </c:pt>
                <c:pt idx="17">
                  <c:v>3.633909E7</c:v>
                </c:pt>
                <c:pt idx="18">
                  <c:v>3.8417485E7</c:v>
                </c:pt>
                <c:pt idx="19">
                  <c:v>3.4814353E7</c:v>
                </c:pt>
                <c:pt idx="20">
                  <c:v>3.348697E7</c:v>
                </c:pt>
                <c:pt idx="21">
                  <c:v>3.414803E7</c:v>
                </c:pt>
                <c:pt idx="22">
                  <c:v>3.4735484E7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304376"/>
        <c:axId val="2077307320"/>
      </c:lineChart>
      <c:catAx>
        <c:axId val="20773043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7307320"/>
        <c:crosses val="autoZero"/>
        <c:auto val="1"/>
        <c:lblAlgn val="ctr"/>
        <c:lblOffset val="100"/>
        <c:noMultiLvlLbl val="0"/>
      </c:catAx>
      <c:valAx>
        <c:axId val="207730732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95000"/>
                    <a:lumOff val="5000"/>
                  </a:schemeClr>
                </a:solidFill>
                <a:latin typeface="Avenir Light"/>
              </a:defRPr>
            </a:pPr>
            <a:endParaRPr lang="en-US"/>
          </a:p>
        </c:txPr>
        <c:crossAx val="2077304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venir Book"/>
                <a:cs typeface="Avenir Book"/>
              </a:defRPr>
            </a:pPr>
            <a:r>
              <a:rPr lang="en-US">
                <a:latin typeface="Avenir Book"/>
                <a:cs typeface="Avenir Book"/>
              </a:rPr>
              <a:t>Growth Index: Bus</a:t>
            </a:r>
            <a:r>
              <a:rPr lang="en-US" baseline="0">
                <a:latin typeface="Avenir Book"/>
                <a:cs typeface="Avenir Book"/>
              </a:rPr>
              <a:t> Ridership vs. Austin Population</a:t>
            </a:r>
            <a:endParaRPr lang="en-US">
              <a:latin typeface="Avenir Book"/>
              <a:cs typeface="Avenir Book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443573132903841"/>
          <c:y val="0.151260504201681"/>
          <c:w val="0.934176091624911"/>
          <c:h val="0.78788327929597"/>
        </c:manualLayout>
      </c:layout>
      <c:lineChart>
        <c:grouping val="standard"/>
        <c:varyColors val="0"/>
        <c:ser>
          <c:idx val="0"/>
          <c:order val="0"/>
          <c:tx>
            <c:v>Austin Population</c:v>
          </c:tx>
          <c:spPr>
            <a:ln>
              <a:solidFill>
                <a:srgbClr val="DCAD4A"/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ridership13!$O$17:$AK$17</c:f>
              <c:numCache>
                <c:formatCode>General</c:formatCode>
                <c:ptCount val="23"/>
                <c:pt idx="0">
                  <c:v>1.0</c:v>
                </c:pt>
                <c:pt idx="1">
                  <c:v>1.01227628676432</c:v>
                </c:pt>
                <c:pt idx="2">
                  <c:v>1.034452940201114</c:v>
                </c:pt>
                <c:pt idx="3">
                  <c:v>1.066930844354146</c:v>
                </c:pt>
                <c:pt idx="4">
                  <c:v>1.104273927635183</c:v>
                </c:pt>
                <c:pt idx="5">
                  <c:v>1.150270649201275</c:v>
                </c:pt>
                <c:pt idx="6">
                  <c:v>1.191246875308271</c:v>
                </c:pt>
                <c:pt idx="7">
                  <c:v>1.287568187017654</c:v>
                </c:pt>
                <c:pt idx="8">
                  <c:v>1.321802844807502</c:v>
                </c:pt>
                <c:pt idx="9">
                  <c:v>1.378037851009661</c:v>
                </c:pt>
                <c:pt idx="10">
                  <c:v>1.405598104301213</c:v>
                </c:pt>
                <c:pt idx="11">
                  <c:v>1.429118034115022</c:v>
                </c:pt>
                <c:pt idx="12">
                  <c:v>1.443409235444866</c:v>
                </c:pt>
                <c:pt idx="13">
                  <c:v>1.452631667320814</c:v>
                </c:pt>
                <c:pt idx="14">
                  <c:v>1.470062777181932</c:v>
                </c:pt>
                <c:pt idx="15">
                  <c:v>1.508902354301738</c:v>
                </c:pt>
                <c:pt idx="16">
                  <c:v>1.54285366473081</c:v>
                </c:pt>
                <c:pt idx="17">
                  <c:v>1.575253910718296</c:v>
                </c:pt>
                <c:pt idx="18">
                  <c:v>1.62460252661891</c:v>
                </c:pt>
                <c:pt idx="19">
                  <c:v>1.658925336921001</c:v>
                </c:pt>
                <c:pt idx="20">
                  <c:v>1.704334375072149</c:v>
                </c:pt>
                <c:pt idx="21">
                  <c:v>1.729898603622229</c:v>
                </c:pt>
                <c:pt idx="22">
                  <c:v>1.768822135515598</c:v>
                </c:pt>
              </c:numCache>
            </c:numRef>
          </c:val>
          <c:smooth val="0"/>
        </c:ser>
        <c:ser>
          <c:idx val="1"/>
          <c:order val="1"/>
          <c:tx>
            <c:v>Bus Ridership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ridership13!$O$18:$AK$18</c:f>
              <c:numCache>
                <c:formatCode>General</c:formatCode>
                <c:ptCount val="23"/>
                <c:pt idx="0">
                  <c:v>1.0</c:v>
                </c:pt>
                <c:pt idx="1">
                  <c:v>0.941958726326693</c:v>
                </c:pt>
                <c:pt idx="2">
                  <c:v>0.953535290465658</c:v>
                </c:pt>
                <c:pt idx="3">
                  <c:v>0.966901984419787</c:v>
                </c:pt>
                <c:pt idx="4">
                  <c:v>1.021606211446489</c:v>
                </c:pt>
                <c:pt idx="6">
                  <c:v>1.198060128755196</c:v>
                </c:pt>
                <c:pt idx="7">
                  <c:v>1.103497537304965</c:v>
                </c:pt>
                <c:pt idx="8">
                  <c:v>1.335790874970393</c:v>
                </c:pt>
                <c:pt idx="9">
                  <c:v>1.402308448276861</c:v>
                </c:pt>
                <c:pt idx="10">
                  <c:v>1.247285427167806</c:v>
                </c:pt>
                <c:pt idx="11">
                  <c:v>1.305701559161605</c:v>
                </c:pt>
                <c:pt idx="12">
                  <c:v>1.368171814176307</c:v>
                </c:pt>
                <c:pt idx="13">
                  <c:v>1.310943443914544</c:v>
                </c:pt>
                <c:pt idx="14">
                  <c:v>1.214240989482394</c:v>
                </c:pt>
                <c:pt idx="15">
                  <c:v>1.288564633990632</c:v>
                </c:pt>
                <c:pt idx="16">
                  <c:v>1.235344772631379</c:v>
                </c:pt>
                <c:pt idx="17">
                  <c:v>1.35866848649551</c:v>
                </c:pt>
                <c:pt idx="18">
                  <c:v>1.436376810754314</c:v>
                </c:pt>
                <c:pt idx="19">
                  <c:v>1.30166067171276</c:v>
                </c:pt>
                <c:pt idx="20">
                  <c:v>1.252031650963757</c:v>
                </c:pt>
                <c:pt idx="21">
                  <c:v>1.276747773180431</c:v>
                </c:pt>
                <c:pt idx="22">
                  <c:v>1.298711868513191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416488"/>
        <c:axId val="2125418616"/>
      </c:lineChart>
      <c:catAx>
        <c:axId val="2125416488"/>
        <c:scaling>
          <c:orientation val="minMax"/>
        </c:scaling>
        <c:delete val="0"/>
        <c:axPos val="b"/>
        <c:majorTickMark val="out"/>
        <c:minorTickMark val="none"/>
        <c:tickLblPos val="nextTo"/>
        <c:crossAx val="2125418616"/>
        <c:crosses val="autoZero"/>
        <c:auto val="1"/>
        <c:lblAlgn val="ctr"/>
        <c:lblOffset val="100"/>
        <c:noMultiLvlLbl val="0"/>
      </c:catAx>
      <c:valAx>
        <c:axId val="2125418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25416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430563082449"/>
          <c:y val="0.716739971536256"/>
          <c:w val="0.239093053651694"/>
          <c:h val="0.136541011392649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venir Book"/>
                <a:cs typeface="Avenir Book"/>
              </a:defRPr>
            </a:pPr>
            <a:r>
              <a:rPr lang="en-US">
                <a:latin typeface="Avenir Book"/>
                <a:cs typeface="Avenir Book"/>
              </a:rPr>
              <a:t>Growth Index: Bus</a:t>
            </a:r>
            <a:r>
              <a:rPr lang="en-US" baseline="0">
                <a:latin typeface="Avenir Book"/>
                <a:cs typeface="Avenir Book"/>
              </a:rPr>
              <a:t> Ridership vs. Real Bus Spending</a:t>
            </a:r>
            <a:endParaRPr lang="en-US">
              <a:latin typeface="Avenir Book"/>
              <a:cs typeface="Avenir Book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443573132903841"/>
          <c:y val="0.151260504201681"/>
          <c:w val="0.934176091624911"/>
          <c:h val="0.78788327929597"/>
        </c:manualLayout>
      </c:layout>
      <c:lineChart>
        <c:grouping val="standard"/>
        <c:varyColors val="0"/>
        <c:ser>
          <c:idx val="0"/>
          <c:order val="0"/>
          <c:tx>
            <c:v>Real Bus Spending</c:v>
          </c:tx>
          <c:spPr>
            <a:ln>
              <a:solidFill>
                <a:srgbClr val="7DBF66"/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ridership13!$O$20:$AK$20</c:f>
              <c:numCache>
                <c:formatCode>General</c:formatCode>
                <c:ptCount val="23"/>
                <c:pt idx="0">
                  <c:v>1.0</c:v>
                </c:pt>
                <c:pt idx="1">
                  <c:v>1.054452638094255</c:v>
                </c:pt>
                <c:pt idx="2">
                  <c:v>1.06285470498524</c:v>
                </c:pt>
                <c:pt idx="3">
                  <c:v>1.168470441422683</c:v>
                </c:pt>
                <c:pt idx="4">
                  <c:v>1.18226626749092</c:v>
                </c:pt>
                <c:pt idx="6">
                  <c:v>1.449146686750703</c:v>
                </c:pt>
                <c:pt idx="7">
                  <c:v>1.371944478719027</c:v>
                </c:pt>
                <c:pt idx="8">
                  <c:v>1.460221072547645</c:v>
                </c:pt>
                <c:pt idx="9">
                  <c:v>1.551668285990799</c:v>
                </c:pt>
                <c:pt idx="10">
                  <c:v>1.682675214286396</c:v>
                </c:pt>
                <c:pt idx="11">
                  <c:v>1.800028713398271</c:v>
                </c:pt>
                <c:pt idx="12">
                  <c:v>2.026165697154895</c:v>
                </c:pt>
                <c:pt idx="13">
                  <c:v>2.03013209200139</c:v>
                </c:pt>
                <c:pt idx="14">
                  <c:v>2.136731809485896</c:v>
                </c:pt>
                <c:pt idx="15">
                  <c:v>2.187109541106273</c:v>
                </c:pt>
                <c:pt idx="16">
                  <c:v>2.225395327429906</c:v>
                </c:pt>
                <c:pt idx="17">
                  <c:v>2.309976460102373</c:v>
                </c:pt>
                <c:pt idx="18">
                  <c:v>2.305962572298478</c:v>
                </c:pt>
                <c:pt idx="19">
                  <c:v>2.132513753218002</c:v>
                </c:pt>
                <c:pt idx="20">
                  <c:v>2.188481336405064</c:v>
                </c:pt>
                <c:pt idx="21">
                  <c:v>2.248692696920236</c:v>
                </c:pt>
                <c:pt idx="22">
                  <c:v>2.207826621552053</c:v>
                </c:pt>
              </c:numCache>
            </c:numRef>
          </c:val>
          <c:smooth val="0"/>
        </c:ser>
        <c:ser>
          <c:idx val="1"/>
          <c:order val="1"/>
          <c:tx>
            <c:v>Bus Ridership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ridership13!$O$1:$AK$1</c:f>
              <c:strCach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strCache>
            </c:strRef>
          </c:cat>
          <c:val>
            <c:numRef>
              <c:f>ridership13!$O$18:$AK$18</c:f>
              <c:numCache>
                <c:formatCode>General</c:formatCode>
                <c:ptCount val="23"/>
                <c:pt idx="0">
                  <c:v>1.0</c:v>
                </c:pt>
                <c:pt idx="1">
                  <c:v>0.941958726326693</c:v>
                </c:pt>
                <c:pt idx="2">
                  <c:v>0.953535290465658</c:v>
                </c:pt>
                <c:pt idx="3">
                  <c:v>0.966901984419787</c:v>
                </c:pt>
                <c:pt idx="4">
                  <c:v>1.021606211446489</c:v>
                </c:pt>
                <c:pt idx="6">
                  <c:v>1.198060128755196</c:v>
                </c:pt>
                <c:pt idx="7">
                  <c:v>1.103497537304965</c:v>
                </c:pt>
                <c:pt idx="8">
                  <c:v>1.335790874970393</c:v>
                </c:pt>
                <c:pt idx="9">
                  <c:v>1.402308448276861</c:v>
                </c:pt>
                <c:pt idx="10">
                  <c:v>1.247285427167806</c:v>
                </c:pt>
                <c:pt idx="11">
                  <c:v>1.305701559161605</c:v>
                </c:pt>
                <c:pt idx="12">
                  <c:v>1.368171814176307</c:v>
                </c:pt>
                <c:pt idx="13">
                  <c:v>1.310943443914544</c:v>
                </c:pt>
                <c:pt idx="14">
                  <c:v>1.214240989482394</c:v>
                </c:pt>
                <c:pt idx="15">
                  <c:v>1.288564633990632</c:v>
                </c:pt>
                <c:pt idx="16">
                  <c:v>1.235344772631379</c:v>
                </c:pt>
                <c:pt idx="17">
                  <c:v>1.35866848649551</c:v>
                </c:pt>
                <c:pt idx="18">
                  <c:v>1.436376810754314</c:v>
                </c:pt>
                <c:pt idx="19">
                  <c:v>1.30166067171276</c:v>
                </c:pt>
                <c:pt idx="20">
                  <c:v>1.252031650963757</c:v>
                </c:pt>
                <c:pt idx="21">
                  <c:v>1.276747773180431</c:v>
                </c:pt>
                <c:pt idx="22">
                  <c:v>1.298711868513191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659752"/>
        <c:axId val="2123683384"/>
      </c:lineChart>
      <c:catAx>
        <c:axId val="21236597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3683384"/>
        <c:crosses val="autoZero"/>
        <c:auto val="1"/>
        <c:lblAlgn val="ctr"/>
        <c:lblOffset val="100"/>
        <c:noMultiLvlLbl val="0"/>
      </c:catAx>
      <c:valAx>
        <c:axId val="21236833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23659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430563082449"/>
          <c:y val="0.716739971536256"/>
          <c:w val="0.239093053651694"/>
          <c:h val="0.136541011392649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12700</xdr:colOff>
      <xdr:row>22</xdr:row>
      <xdr:rowOff>57150</xdr:rowOff>
    </xdr:from>
    <xdr:to>
      <xdr:col>28</xdr:col>
      <xdr:colOff>38100</xdr:colOff>
      <xdr:row>52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6</xdr:row>
      <xdr:rowOff>139700</xdr:rowOff>
    </xdr:from>
    <xdr:to>
      <xdr:col>19</xdr:col>
      <xdr:colOff>444500</xdr:colOff>
      <xdr:row>38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482600</xdr:colOff>
      <xdr:row>41</xdr:row>
      <xdr:rowOff>101600</xdr:rowOff>
    </xdr:from>
    <xdr:to>
      <xdr:col>20</xdr:col>
      <xdr:colOff>88900</xdr:colOff>
      <xdr:row>75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50800</xdr:colOff>
      <xdr:row>23</xdr:row>
      <xdr:rowOff>44450</xdr:rowOff>
    </xdr:from>
    <xdr:to>
      <xdr:col>23</xdr:col>
      <xdr:colOff>12700</xdr:colOff>
      <xdr:row>47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</xdr:colOff>
      <xdr:row>23</xdr:row>
      <xdr:rowOff>38100</xdr:rowOff>
    </xdr:from>
    <xdr:to>
      <xdr:col>24</xdr:col>
      <xdr:colOff>38100</xdr:colOff>
      <xdr:row>53</xdr:row>
      <xdr:rowOff>6350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23</xdr:row>
      <xdr:rowOff>25400</xdr:rowOff>
    </xdr:from>
    <xdr:to>
      <xdr:col>36</xdr:col>
      <xdr:colOff>25400</xdr:colOff>
      <xdr:row>52</xdr:row>
      <xdr:rowOff>184150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736600</xdr:colOff>
      <xdr:row>54</xdr:row>
      <xdr:rowOff>31750</xdr:rowOff>
    </xdr:from>
    <xdr:to>
      <xdr:col>23</xdr:col>
      <xdr:colOff>241300</xdr:colOff>
      <xdr:row>89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38100</xdr:colOff>
      <xdr:row>59</xdr:row>
      <xdr:rowOff>38100</xdr:rowOff>
    </xdr:from>
    <xdr:to>
      <xdr:col>35</xdr:col>
      <xdr:colOff>660400</xdr:colOff>
      <xdr:row>94</xdr:row>
      <xdr:rowOff>44450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a/Downloads/real_prices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Crude Oil-A"/>
      <sheetName val="Crude Oil-Q"/>
      <sheetName val="Crude Oil-M"/>
      <sheetName val="Gasoline-A"/>
      <sheetName val="Gasoline-Q"/>
      <sheetName val="Gasoline-M"/>
      <sheetName val="Diesel-A"/>
      <sheetName val="Diesel-Q"/>
      <sheetName val="Diesel-M"/>
      <sheetName val="Heat Oil-A"/>
      <sheetName val="Heat Oil-Q"/>
      <sheetName val="Heat Oil-M"/>
      <sheetName val="Natural Gas-A"/>
      <sheetName val="Natural Gas-Q"/>
      <sheetName val="Natural Gas-M"/>
      <sheetName val="Electricity-A"/>
      <sheetName val="Electricity-Q"/>
      <sheetName val="Electricity-M"/>
      <sheetName val="Notes and 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G7">
            <v>42017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/>
  </sheetViews>
  <sheetFormatPr baseColWidth="10" defaultRowHeight="15" x14ac:dyDescent="0"/>
  <sheetData>
    <row r="1" spans="1:2">
      <c r="A1" t="s">
        <v>71</v>
      </c>
    </row>
    <row r="3" spans="1:2">
      <c r="A3" s="15" t="s">
        <v>62</v>
      </c>
      <c r="B3" t="s">
        <v>51</v>
      </c>
    </row>
    <row r="4" spans="1:2">
      <c r="A4" s="15" t="s">
        <v>68</v>
      </c>
      <c r="B4" t="s">
        <v>52</v>
      </c>
    </row>
    <row r="5" spans="1:2">
      <c r="A5" s="15" t="s">
        <v>63</v>
      </c>
      <c r="B5" t="s">
        <v>53</v>
      </c>
    </row>
    <row r="6" spans="1:2">
      <c r="A6" s="15" t="s">
        <v>64</v>
      </c>
      <c r="B6" t="s">
        <v>72</v>
      </c>
    </row>
    <row r="7" spans="1:2">
      <c r="A7" s="15" t="s">
        <v>65</v>
      </c>
      <c r="B7" t="s">
        <v>55</v>
      </c>
    </row>
    <row r="8" spans="1:2">
      <c r="A8" s="15" t="s">
        <v>69</v>
      </c>
      <c r="B8" t="s">
        <v>56</v>
      </c>
    </row>
    <row r="9" spans="1:2">
      <c r="A9" s="15" t="s">
        <v>66</v>
      </c>
      <c r="B9" t="s">
        <v>73</v>
      </c>
    </row>
    <row r="10" spans="1:2">
      <c r="A10" s="15" t="s">
        <v>67</v>
      </c>
      <c r="B10" t="s">
        <v>58</v>
      </c>
    </row>
    <row r="11" spans="1:2">
      <c r="A11" s="15"/>
    </row>
    <row r="12" spans="1:2">
      <c r="A12" s="15"/>
    </row>
    <row r="13" spans="1:2">
      <c r="A13" s="15"/>
    </row>
    <row r="14" spans="1:2">
      <c r="A14" s="15"/>
    </row>
  </sheetData>
  <sortState ref="A3:A14">
    <sortCondition ref="A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workbookViewId="0">
      <selection activeCell="P33" sqref="P33"/>
    </sheetView>
  </sheetViews>
  <sheetFormatPr baseColWidth="10" defaultRowHeight="15" x14ac:dyDescent="0"/>
  <cols>
    <col min="1" max="2" width="10.83203125" style="11"/>
    <col min="3" max="3" width="27.1640625" style="11" bestFit="1" customWidth="1"/>
    <col min="4" max="11" width="10.83203125" style="11"/>
    <col min="12" max="12" width="15.1640625" style="11" bestFit="1" customWidth="1"/>
    <col min="13" max="16384" width="10.83203125" style="11"/>
  </cols>
  <sheetData>
    <row r="1" spans="1:35" s="6" customFormat="1" ht="36.75" customHeight="1">
      <c r="A1" s="1" t="s">
        <v>16</v>
      </c>
      <c r="B1" s="1" t="s">
        <v>17</v>
      </c>
      <c r="C1" s="2" t="s">
        <v>18</v>
      </c>
      <c r="D1" s="3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4" t="s">
        <v>25</v>
      </c>
      <c r="K1" s="4" t="s">
        <v>26</v>
      </c>
      <c r="L1" s="1" t="s">
        <v>27</v>
      </c>
      <c r="M1" s="1" t="s">
        <v>28</v>
      </c>
      <c r="N1" s="4" t="s">
        <v>29</v>
      </c>
      <c r="O1" s="4" t="s">
        <v>30</v>
      </c>
      <c r="P1" s="4" t="s">
        <v>31</v>
      </c>
      <c r="Q1" s="4" t="s">
        <v>32</v>
      </c>
      <c r="R1" s="4" t="s">
        <v>33</v>
      </c>
      <c r="S1" s="4" t="s">
        <v>34</v>
      </c>
      <c r="T1" s="4" t="s">
        <v>35</v>
      </c>
      <c r="U1" s="4" t="s">
        <v>36</v>
      </c>
      <c r="V1" s="4" t="s">
        <v>37</v>
      </c>
      <c r="W1" s="4" t="s">
        <v>38</v>
      </c>
      <c r="X1" s="4" t="s">
        <v>39</v>
      </c>
      <c r="Y1" s="4" t="s">
        <v>40</v>
      </c>
      <c r="Z1" s="4" t="s">
        <v>41</v>
      </c>
      <c r="AA1" s="4" t="s">
        <v>42</v>
      </c>
      <c r="AB1" s="4" t="s">
        <v>43</v>
      </c>
      <c r="AC1" s="4" t="s">
        <v>44</v>
      </c>
      <c r="AD1" s="4" t="s">
        <v>45</v>
      </c>
      <c r="AE1" s="4" t="s">
        <v>46</v>
      </c>
      <c r="AF1" s="4" t="s">
        <v>47</v>
      </c>
      <c r="AG1" s="4" t="s">
        <v>48</v>
      </c>
      <c r="AH1" s="5" t="s">
        <v>49</v>
      </c>
      <c r="AI1" s="5" t="s">
        <v>50</v>
      </c>
    </row>
    <row r="2" spans="1:35">
      <c r="A2" s="7">
        <v>2012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>
        <v>2010</v>
      </c>
      <c r="H2" s="8" t="s">
        <v>5</v>
      </c>
      <c r="I2" s="8">
        <v>37</v>
      </c>
      <c r="J2" s="9">
        <v>523</v>
      </c>
      <c r="K2" s="9">
        <v>1362416</v>
      </c>
      <c r="L2" s="8" t="s">
        <v>51</v>
      </c>
      <c r="M2" s="8" t="s">
        <v>6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9"/>
      <c r="AI2" s="9">
        <v>520834</v>
      </c>
    </row>
    <row r="3" spans="1:35">
      <c r="A3" s="7">
        <v>2012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>
        <v>2010</v>
      </c>
      <c r="H3" s="8" t="s">
        <v>5</v>
      </c>
      <c r="I3" s="8">
        <v>37</v>
      </c>
      <c r="J3" s="9">
        <v>523</v>
      </c>
      <c r="K3" s="9">
        <v>1362416</v>
      </c>
      <c r="L3" s="8" t="s">
        <v>51</v>
      </c>
      <c r="M3" s="8" t="s">
        <v>7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9"/>
      <c r="AI3" s="9">
        <v>78818</v>
      </c>
    </row>
    <row r="4" spans="1:35">
      <c r="A4" s="7">
        <v>2012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>
        <v>2010</v>
      </c>
      <c r="H4" s="8" t="s">
        <v>5</v>
      </c>
      <c r="I4" s="8">
        <v>37</v>
      </c>
      <c r="J4" s="9">
        <v>523</v>
      </c>
      <c r="K4" s="9">
        <v>1362416</v>
      </c>
      <c r="L4" s="8" t="s">
        <v>52</v>
      </c>
      <c r="M4" s="8" t="s">
        <v>7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>
        <v>120788</v>
      </c>
      <c r="AH4" s="9">
        <v>0</v>
      </c>
      <c r="AI4" s="9">
        <v>0</v>
      </c>
    </row>
    <row r="5" spans="1:35">
      <c r="A5" s="7">
        <v>2012</v>
      </c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>
        <v>2010</v>
      </c>
      <c r="H5" s="8" t="s">
        <v>5</v>
      </c>
      <c r="I5" s="8">
        <v>37</v>
      </c>
      <c r="J5" s="9">
        <v>523</v>
      </c>
      <c r="K5" s="9">
        <v>1362416</v>
      </c>
      <c r="L5" s="8" t="s">
        <v>53</v>
      </c>
      <c r="M5" s="8" t="s">
        <v>6</v>
      </c>
      <c r="N5" s="9">
        <v>362200</v>
      </c>
      <c r="O5" s="9">
        <v>357108</v>
      </c>
      <c r="P5" s="9">
        <v>350840</v>
      </c>
      <c r="Q5" s="9">
        <v>357048</v>
      </c>
      <c r="R5" s="9">
        <v>353287</v>
      </c>
      <c r="S5" s="9"/>
      <c r="T5" s="9">
        <v>365836</v>
      </c>
      <c r="U5" s="9">
        <v>402381</v>
      </c>
      <c r="V5" s="9">
        <v>390088</v>
      </c>
      <c r="W5" s="9">
        <v>374040</v>
      </c>
      <c r="X5" s="9">
        <v>355295</v>
      </c>
      <c r="Y5" s="9">
        <v>383731</v>
      </c>
      <c r="Z5" s="9">
        <v>387887</v>
      </c>
      <c r="AA5" s="9">
        <v>405237</v>
      </c>
      <c r="AB5" s="9">
        <v>430295</v>
      </c>
      <c r="AC5" s="9">
        <v>395635</v>
      </c>
      <c r="AD5" s="9">
        <v>422558</v>
      </c>
      <c r="AE5" s="9">
        <v>476000</v>
      </c>
      <c r="AF5" s="9">
        <v>445060</v>
      </c>
      <c r="AG5" s="9">
        <v>471760</v>
      </c>
      <c r="AH5" s="9">
        <v>464902</v>
      </c>
      <c r="AI5" s="9">
        <v>382786</v>
      </c>
    </row>
    <row r="6" spans="1:35">
      <c r="A6" s="7">
        <v>2012</v>
      </c>
      <c r="B6" s="8" t="s">
        <v>8</v>
      </c>
      <c r="C6" s="8" t="s">
        <v>9</v>
      </c>
      <c r="D6" s="8" t="s">
        <v>10</v>
      </c>
      <c r="E6" s="8" t="s">
        <v>3</v>
      </c>
      <c r="F6" s="8" t="s">
        <v>4</v>
      </c>
      <c r="G6" s="8">
        <v>2010</v>
      </c>
      <c r="H6" s="8" t="s">
        <v>5</v>
      </c>
      <c r="I6" s="8">
        <v>37</v>
      </c>
      <c r="J6" s="9">
        <v>523</v>
      </c>
      <c r="K6" s="9">
        <v>1362416</v>
      </c>
      <c r="L6" s="8" t="s">
        <v>53</v>
      </c>
      <c r="M6" s="8" t="s">
        <v>6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9"/>
      <c r="AI6" s="9">
        <v>16761</v>
      </c>
    </row>
    <row r="7" spans="1:35">
      <c r="A7" s="7">
        <v>2012</v>
      </c>
      <c r="B7" s="8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>
        <v>2010</v>
      </c>
      <c r="H7" s="8" t="s">
        <v>5</v>
      </c>
      <c r="I7" s="8">
        <v>37</v>
      </c>
      <c r="J7" s="9">
        <v>523</v>
      </c>
      <c r="K7" s="9">
        <v>1362416</v>
      </c>
      <c r="L7" s="8" t="s">
        <v>53</v>
      </c>
      <c r="M7" s="8" t="s">
        <v>7</v>
      </c>
      <c r="N7" s="9">
        <v>66388</v>
      </c>
      <c r="O7" s="9">
        <v>67873</v>
      </c>
      <c r="P7" s="9">
        <v>68864</v>
      </c>
      <c r="Q7" s="9">
        <v>88995</v>
      </c>
      <c r="R7" s="9">
        <v>89662</v>
      </c>
      <c r="S7" s="9"/>
      <c r="T7" s="9">
        <v>89954</v>
      </c>
      <c r="U7" s="9">
        <v>82833</v>
      </c>
      <c r="V7" s="9">
        <v>20148</v>
      </c>
      <c r="W7" s="9">
        <v>3404</v>
      </c>
      <c r="X7" s="9">
        <v>3432</v>
      </c>
      <c r="Y7" s="9">
        <v>2857</v>
      </c>
      <c r="Z7" s="9">
        <v>2581</v>
      </c>
      <c r="AA7" s="9">
        <v>2010</v>
      </c>
      <c r="AB7" s="9">
        <v>1907</v>
      </c>
      <c r="AC7" s="9">
        <v>187445</v>
      </c>
      <c r="AD7" s="9">
        <v>251976</v>
      </c>
      <c r="AE7" s="9">
        <v>238563</v>
      </c>
      <c r="AF7" s="9">
        <v>257750</v>
      </c>
      <c r="AG7" s="9">
        <v>4730</v>
      </c>
      <c r="AH7" s="9">
        <v>55658</v>
      </c>
      <c r="AI7" s="9">
        <v>195529</v>
      </c>
    </row>
    <row r="8" spans="1:35">
      <c r="A8" s="7">
        <v>2012</v>
      </c>
      <c r="B8" s="8" t="s">
        <v>11</v>
      </c>
      <c r="C8" s="8" t="s">
        <v>12</v>
      </c>
      <c r="D8" s="8" t="s">
        <v>10</v>
      </c>
      <c r="E8" s="8" t="s">
        <v>13</v>
      </c>
      <c r="F8" s="8" t="s">
        <v>4</v>
      </c>
      <c r="G8" s="8">
        <v>2010</v>
      </c>
      <c r="H8" s="8" t="s">
        <v>5</v>
      </c>
      <c r="I8" s="8">
        <v>37</v>
      </c>
      <c r="J8" s="9">
        <v>523</v>
      </c>
      <c r="K8" s="9">
        <v>1362416</v>
      </c>
      <c r="L8" s="8" t="s">
        <v>53</v>
      </c>
      <c r="M8" s="8" t="s">
        <v>7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9"/>
      <c r="AI8" s="9">
        <v>9056</v>
      </c>
    </row>
    <row r="9" spans="1:35">
      <c r="A9" s="7">
        <v>2012</v>
      </c>
      <c r="B9" s="8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8">
        <v>2010</v>
      </c>
      <c r="H9" s="8" t="s">
        <v>5</v>
      </c>
      <c r="I9" s="8">
        <v>37</v>
      </c>
      <c r="J9" s="9">
        <v>523</v>
      </c>
      <c r="K9" s="9">
        <v>1362416</v>
      </c>
      <c r="L9" s="8" t="s">
        <v>54</v>
      </c>
      <c r="M9" s="8" t="s">
        <v>7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>
        <v>189609</v>
      </c>
      <c r="AH9" s="9">
        <v>126439</v>
      </c>
      <c r="AI9" s="9">
        <v>33431</v>
      </c>
    </row>
    <row r="10" spans="1:35">
      <c r="A10" s="7">
        <v>2012</v>
      </c>
      <c r="B10" s="8" t="s">
        <v>0</v>
      </c>
      <c r="C10" s="8" t="s">
        <v>1</v>
      </c>
      <c r="D10" s="8" t="s">
        <v>2</v>
      </c>
      <c r="E10" s="8" t="s">
        <v>3</v>
      </c>
      <c r="F10" s="8" t="s">
        <v>4</v>
      </c>
      <c r="G10" s="8">
        <v>2010</v>
      </c>
      <c r="H10" s="8" t="s">
        <v>5</v>
      </c>
      <c r="I10" s="8">
        <v>37</v>
      </c>
      <c r="J10" s="9">
        <v>523</v>
      </c>
      <c r="K10" s="9">
        <v>1362416</v>
      </c>
      <c r="L10" s="8" t="s">
        <v>55</v>
      </c>
      <c r="M10" s="8" t="s">
        <v>6</v>
      </c>
      <c r="N10" s="9">
        <v>16849302</v>
      </c>
      <c r="O10" s="9">
        <v>16364451</v>
      </c>
      <c r="P10" s="9">
        <v>14665055</v>
      </c>
      <c r="Q10" s="9">
        <v>16454176</v>
      </c>
      <c r="R10" s="9">
        <v>18676333</v>
      </c>
      <c r="S10" s="9"/>
      <c r="T10" s="9">
        <v>20588575</v>
      </c>
      <c r="U10" s="9">
        <v>20864821</v>
      </c>
      <c r="V10" s="9">
        <v>24495291</v>
      </c>
      <c r="W10" s="9">
        <v>27911325</v>
      </c>
      <c r="X10" s="9">
        <v>23711161</v>
      </c>
      <c r="Y10" s="9">
        <v>22839783</v>
      </c>
      <c r="Z10" s="9">
        <v>24187262</v>
      </c>
      <c r="AA10" s="9">
        <v>24149411</v>
      </c>
      <c r="AB10" s="9">
        <v>22994745</v>
      </c>
      <c r="AC10" s="9">
        <v>25860778</v>
      </c>
      <c r="AD10" s="9">
        <v>23504100</v>
      </c>
      <c r="AE10" s="9">
        <v>24698018</v>
      </c>
      <c r="AF10" s="9">
        <v>25686673</v>
      </c>
      <c r="AG10" s="9">
        <v>22655438</v>
      </c>
      <c r="AH10" s="9">
        <v>21012071</v>
      </c>
      <c r="AI10" s="9">
        <v>19010826</v>
      </c>
    </row>
    <row r="11" spans="1:35">
      <c r="A11" s="7">
        <v>2012</v>
      </c>
      <c r="B11" s="8" t="s">
        <v>8</v>
      </c>
      <c r="C11" s="8" t="s">
        <v>9</v>
      </c>
      <c r="D11" s="8" t="s">
        <v>10</v>
      </c>
      <c r="E11" s="8" t="s">
        <v>3</v>
      </c>
      <c r="F11" s="8" t="s">
        <v>4</v>
      </c>
      <c r="G11" s="8">
        <v>2010</v>
      </c>
      <c r="H11" s="8" t="s">
        <v>5</v>
      </c>
      <c r="I11" s="8">
        <v>37</v>
      </c>
      <c r="J11" s="9">
        <v>523</v>
      </c>
      <c r="K11" s="9">
        <v>1362416</v>
      </c>
      <c r="L11" s="8" t="s">
        <v>55</v>
      </c>
      <c r="M11" s="8" t="s">
        <v>6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9"/>
      <c r="AI11" s="9">
        <v>121334</v>
      </c>
    </row>
    <row r="12" spans="1:35">
      <c r="A12" s="7">
        <v>2012</v>
      </c>
      <c r="B12" s="8" t="s">
        <v>0</v>
      </c>
      <c r="C12" s="8" t="s">
        <v>1</v>
      </c>
      <c r="D12" s="8" t="s">
        <v>2</v>
      </c>
      <c r="E12" s="8" t="s">
        <v>3</v>
      </c>
      <c r="F12" s="8" t="s">
        <v>4</v>
      </c>
      <c r="G12" s="8">
        <v>2010</v>
      </c>
      <c r="H12" s="8" t="s">
        <v>5</v>
      </c>
      <c r="I12" s="8">
        <v>37</v>
      </c>
      <c r="J12" s="9">
        <v>523</v>
      </c>
      <c r="K12" s="9">
        <v>1362416</v>
      </c>
      <c r="L12" s="8" t="s">
        <v>55</v>
      </c>
      <c r="M12" s="8" t="s">
        <v>7</v>
      </c>
      <c r="N12" s="9">
        <v>9896803</v>
      </c>
      <c r="O12" s="9">
        <v>8829276</v>
      </c>
      <c r="P12" s="9">
        <v>10838300</v>
      </c>
      <c r="Q12" s="9">
        <v>9406686</v>
      </c>
      <c r="R12" s="9">
        <v>8647654</v>
      </c>
      <c r="S12" s="9"/>
      <c r="T12" s="9">
        <v>11454867</v>
      </c>
      <c r="U12" s="9">
        <v>8649440</v>
      </c>
      <c r="V12" s="9">
        <v>11231912</v>
      </c>
      <c r="W12" s="9">
        <v>9594964</v>
      </c>
      <c r="X12" s="9">
        <v>9648866</v>
      </c>
      <c r="Y12" s="9">
        <v>12082648</v>
      </c>
      <c r="Z12" s="9">
        <v>12406005</v>
      </c>
      <c r="AA12" s="9">
        <v>10913220</v>
      </c>
      <c r="AB12" s="9">
        <v>9481472</v>
      </c>
      <c r="AC12" s="9">
        <v>8603307</v>
      </c>
      <c r="AD12" s="9">
        <v>9536561</v>
      </c>
      <c r="AE12" s="9">
        <v>11641072</v>
      </c>
      <c r="AF12" s="9">
        <v>12730812</v>
      </c>
      <c r="AG12" s="9">
        <v>12158915</v>
      </c>
      <c r="AH12" s="9">
        <v>12474899</v>
      </c>
      <c r="AI12" s="9">
        <v>14537552</v>
      </c>
    </row>
    <row r="13" spans="1:35">
      <c r="A13" s="7">
        <v>2012</v>
      </c>
      <c r="B13" s="8" t="s">
        <v>0</v>
      </c>
      <c r="C13" s="8" t="s">
        <v>1</v>
      </c>
      <c r="D13" s="8" t="s">
        <v>2</v>
      </c>
      <c r="E13" s="8" t="s">
        <v>3</v>
      </c>
      <c r="F13" s="8" t="s">
        <v>4</v>
      </c>
      <c r="G13" s="8">
        <v>2010</v>
      </c>
      <c r="H13" s="8" t="s">
        <v>5</v>
      </c>
      <c r="I13" s="8">
        <v>37</v>
      </c>
      <c r="J13" s="9">
        <v>523</v>
      </c>
      <c r="K13" s="9">
        <v>1362416</v>
      </c>
      <c r="L13" s="8" t="s">
        <v>56</v>
      </c>
      <c r="M13" s="8" t="s">
        <v>7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9"/>
      <c r="AI13" s="9">
        <v>0</v>
      </c>
    </row>
    <row r="14" spans="1:35">
      <c r="A14" s="7">
        <v>2012</v>
      </c>
      <c r="B14" s="8" t="s">
        <v>0</v>
      </c>
      <c r="C14" s="8" t="s">
        <v>1</v>
      </c>
      <c r="D14" s="8" t="s">
        <v>2</v>
      </c>
      <c r="E14" s="8" t="s">
        <v>3</v>
      </c>
      <c r="F14" s="8" t="s">
        <v>4</v>
      </c>
      <c r="G14" s="8">
        <v>2010</v>
      </c>
      <c r="H14" s="8" t="s">
        <v>5</v>
      </c>
      <c r="I14" s="8">
        <v>37</v>
      </c>
      <c r="J14" s="9">
        <v>523</v>
      </c>
      <c r="K14" s="9">
        <v>1362416</v>
      </c>
      <c r="L14" s="8" t="s">
        <v>57</v>
      </c>
      <c r="M14" s="8" t="s">
        <v>6</v>
      </c>
      <c r="N14" s="9"/>
      <c r="O14" s="9"/>
      <c r="P14" s="9"/>
      <c r="Q14" s="9"/>
      <c r="R14" s="9"/>
      <c r="S14" s="9"/>
      <c r="T14" s="9"/>
      <c r="U14" s="9"/>
      <c r="V14" s="9"/>
      <c r="W14" s="9">
        <v>243957</v>
      </c>
      <c r="X14" s="9">
        <v>267817</v>
      </c>
      <c r="Y14" s="9">
        <v>258993</v>
      </c>
      <c r="Z14" s="9">
        <v>240025</v>
      </c>
      <c r="AA14" s="9">
        <v>242376</v>
      </c>
      <c r="AB14" s="9">
        <v>286285</v>
      </c>
      <c r="AC14" s="9">
        <v>335269</v>
      </c>
      <c r="AD14" s="9">
        <v>324443</v>
      </c>
      <c r="AE14" s="9">
        <v>345566</v>
      </c>
      <c r="AF14" s="9">
        <v>318274</v>
      </c>
      <c r="AG14" s="9">
        <v>258272</v>
      </c>
      <c r="AH14" s="9">
        <v>228636</v>
      </c>
      <c r="AI14" s="9">
        <v>225192</v>
      </c>
    </row>
    <row r="15" spans="1:35">
      <c r="A15" s="7">
        <v>1998</v>
      </c>
      <c r="B15" s="8" t="s">
        <v>14</v>
      </c>
      <c r="C15" s="8" t="s">
        <v>15</v>
      </c>
      <c r="D15" s="8" t="s">
        <v>2</v>
      </c>
      <c r="E15" s="8" t="s">
        <v>3</v>
      </c>
      <c r="F15" s="8" t="s">
        <v>4</v>
      </c>
      <c r="G15" s="8">
        <v>1990</v>
      </c>
      <c r="H15" s="8" t="s">
        <v>5</v>
      </c>
      <c r="I15" s="8">
        <v>54</v>
      </c>
      <c r="J15" s="9">
        <v>273</v>
      </c>
      <c r="K15" s="9">
        <v>562008</v>
      </c>
      <c r="L15" s="8" t="s">
        <v>57</v>
      </c>
      <c r="M15" s="8" t="s">
        <v>6</v>
      </c>
      <c r="N15" s="9"/>
      <c r="O15" s="9"/>
      <c r="P15" s="9"/>
      <c r="Q15" s="9"/>
      <c r="R15" s="9"/>
      <c r="S15" s="9"/>
      <c r="T15" s="9">
        <v>585396</v>
      </c>
      <c r="U15" s="9">
        <v>290010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>
        <v>0</v>
      </c>
      <c r="AI15" s="9">
        <v>0</v>
      </c>
    </row>
    <row r="16" spans="1:35">
      <c r="A16" s="7">
        <v>2012</v>
      </c>
      <c r="B16" s="8" t="s">
        <v>0</v>
      </c>
      <c r="C16" s="8" t="s">
        <v>1</v>
      </c>
      <c r="D16" s="8" t="s">
        <v>2</v>
      </c>
      <c r="E16" s="8" t="s">
        <v>3</v>
      </c>
      <c r="F16" s="8" t="s">
        <v>4</v>
      </c>
      <c r="G16" s="8">
        <v>2010</v>
      </c>
      <c r="H16" s="8" t="s">
        <v>5</v>
      </c>
      <c r="I16" s="8">
        <v>37</v>
      </c>
      <c r="J16" s="9">
        <v>523</v>
      </c>
      <c r="K16" s="9">
        <v>1362416</v>
      </c>
      <c r="L16" s="8" t="s">
        <v>57</v>
      </c>
      <c r="M16" s="8" t="s">
        <v>7</v>
      </c>
      <c r="N16" s="9">
        <v>144188</v>
      </c>
      <c r="O16" s="9">
        <v>190638</v>
      </c>
      <c r="P16" s="9">
        <v>261286</v>
      </c>
      <c r="Q16" s="9">
        <v>337491</v>
      </c>
      <c r="R16" s="9">
        <v>447270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>
        <v>0</v>
      </c>
      <c r="AI16" s="9">
        <v>0</v>
      </c>
    </row>
    <row r="17" spans="1:35">
      <c r="A17" s="7">
        <v>2012</v>
      </c>
      <c r="B17" s="8" t="s">
        <v>0</v>
      </c>
      <c r="C17" s="8" t="s">
        <v>1</v>
      </c>
      <c r="D17" s="8" t="s">
        <v>2</v>
      </c>
      <c r="E17" s="8" t="s">
        <v>3</v>
      </c>
      <c r="F17" s="8" t="s">
        <v>4</v>
      </c>
      <c r="G17" s="8">
        <v>2010</v>
      </c>
      <c r="H17" s="8" t="s">
        <v>5</v>
      </c>
      <c r="I17" s="8">
        <v>37</v>
      </c>
      <c r="J17" s="9">
        <v>523</v>
      </c>
      <c r="K17" s="9">
        <v>1362416</v>
      </c>
      <c r="L17" s="8" t="s">
        <v>58</v>
      </c>
      <c r="M17" s="8" t="s">
        <v>7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>
        <v>377666</v>
      </c>
      <c r="AI17" s="9">
        <v>527370</v>
      </c>
    </row>
    <row r="19" spans="1:35">
      <c r="L19" s="8" t="s">
        <v>59</v>
      </c>
      <c r="N19" s="10">
        <f>N10+N12+N13</f>
        <v>26746105</v>
      </c>
      <c r="O19" s="10">
        <f t="shared" ref="O19:AI19" si="0">O10+O12+O13</f>
        <v>25193727</v>
      </c>
      <c r="P19" s="10">
        <f t="shared" si="0"/>
        <v>25503355</v>
      </c>
      <c r="Q19" s="10">
        <f t="shared" si="0"/>
        <v>25860862</v>
      </c>
      <c r="R19" s="10">
        <f t="shared" si="0"/>
        <v>27323987</v>
      </c>
      <c r="S19" s="10"/>
      <c r="T19" s="10">
        <f t="shared" si="0"/>
        <v>32043442</v>
      </c>
      <c r="U19" s="10">
        <f t="shared" si="0"/>
        <v>29514261</v>
      </c>
      <c r="V19" s="10">
        <f t="shared" si="0"/>
        <v>35727203</v>
      </c>
      <c r="W19" s="10">
        <f t="shared" si="0"/>
        <v>37506289</v>
      </c>
      <c r="X19" s="10">
        <f t="shared" si="0"/>
        <v>33360027</v>
      </c>
      <c r="Y19" s="10">
        <f t="shared" si="0"/>
        <v>34922431</v>
      </c>
      <c r="Z19" s="10">
        <f t="shared" si="0"/>
        <v>36593267</v>
      </c>
      <c r="AA19" s="10">
        <f t="shared" si="0"/>
        <v>35062631</v>
      </c>
      <c r="AB19" s="10">
        <f t="shared" si="0"/>
        <v>32476217</v>
      </c>
      <c r="AC19" s="10">
        <f t="shared" si="0"/>
        <v>34464085</v>
      </c>
      <c r="AD19" s="10">
        <f t="shared" si="0"/>
        <v>33040661</v>
      </c>
      <c r="AE19" s="10">
        <f t="shared" si="0"/>
        <v>36339090</v>
      </c>
      <c r="AF19" s="10">
        <f t="shared" si="0"/>
        <v>38417485</v>
      </c>
      <c r="AG19" s="10">
        <f t="shared" si="0"/>
        <v>34814353</v>
      </c>
      <c r="AH19" s="10">
        <f t="shared" si="0"/>
        <v>33486970</v>
      </c>
      <c r="AI19" s="10">
        <f t="shared" si="0"/>
        <v>33548378</v>
      </c>
    </row>
    <row r="53" spans="19:19">
      <c r="S53" s="12" t="s">
        <v>60</v>
      </c>
    </row>
  </sheetData>
  <sortState ref="A2:AI19">
    <sortCondition ref="L2:L19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8"/>
  <sheetViews>
    <sheetView topLeftCell="B13" workbookViewId="0">
      <selection activeCell="I45" sqref="I45"/>
    </sheetView>
  </sheetViews>
  <sheetFormatPr baseColWidth="10" defaultRowHeight="15" x14ac:dyDescent="0"/>
  <cols>
    <col min="1" max="1" width="10.83203125" style="19"/>
    <col min="2" max="2" width="19.5" style="30" bestFit="1" customWidth="1"/>
    <col min="3" max="3" width="15.33203125" style="19" bestFit="1" customWidth="1"/>
    <col min="4" max="4" width="15.33203125" style="19" customWidth="1"/>
    <col min="5" max="6" width="18.83203125" style="19" customWidth="1"/>
    <col min="7" max="7" width="11.83203125" style="19" bestFit="1" customWidth="1"/>
    <col min="8" max="8" width="17.5" style="19" customWidth="1"/>
    <col min="9" max="9" width="12.33203125" style="19" bestFit="1" customWidth="1"/>
    <col min="10" max="16384" width="10.83203125" style="19"/>
  </cols>
  <sheetData>
    <row r="2" spans="2:9">
      <c r="C2" s="20" t="s">
        <v>83</v>
      </c>
      <c r="D2" s="21" t="s">
        <v>84</v>
      </c>
      <c r="E2" s="21"/>
      <c r="F2" s="20"/>
    </row>
    <row r="3" spans="2:9" s="39" customFormat="1" ht="37">
      <c r="B3" s="36" t="s">
        <v>85</v>
      </c>
      <c r="C3" s="37" t="s">
        <v>86</v>
      </c>
      <c r="D3" s="37" t="s">
        <v>87</v>
      </c>
      <c r="E3" s="37" t="s">
        <v>88</v>
      </c>
      <c r="F3" s="37"/>
      <c r="G3" s="37" t="s">
        <v>90</v>
      </c>
      <c r="H3" s="38" t="s">
        <v>91</v>
      </c>
      <c r="I3" s="38" t="s">
        <v>92</v>
      </c>
    </row>
    <row r="4" spans="2:9">
      <c r="B4" s="31">
        <v>1976</v>
      </c>
      <c r="C4" s="23">
        <v>0.56933333333000002</v>
      </c>
      <c r="D4" s="23">
        <v>0.61399999999999999</v>
      </c>
      <c r="E4" s="23">
        <f>D4*$C$45/C4</f>
        <v>2.5533420070407105</v>
      </c>
      <c r="F4" s="23"/>
    </row>
    <row r="5" spans="2:9">
      <c r="B5" s="31">
        <v>1977</v>
      </c>
      <c r="C5" s="23">
        <v>0.60616666666999997</v>
      </c>
      <c r="D5" s="23">
        <v>0.65600000000000003</v>
      </c>
      <c r="E5" s="23">
        <f t="shared" ref="E5:E44" si="0">D5*$C$45/C5</f>
        <v>2.5622353543988878</v>
      </c>
      <c r="F5" s="23"/>
    </row>
    <row r="6" spans="2:9">
      <c r="B6" s="31">
        <v>1978</v>
      </c>
      <c r="C6" s="23">
        <v>0.65241666666999998</v>
      </c>
      <c r="D6" s="23">
        <v>0.67</v>
      </c>
      <c r="E6" s="23">
        <f t="shared" si="0"/>
        <v>2.4314032136802588</v>
      </c>
      <c r="F6" s="23"/>
    </row>
    <row r="7" spans="2:9">
      <c r="B7" s="31">
        <v>1979</v>
      </c>
      <c r="C7" s="23">
        <v>0.72583333333</v>
      </c>
      <c r="D7" s="23">
        <v>0.90300000000000002</v>
      </c>
      <c r="E7" s="23">
        <f t="shared" si="0"/>
        <v>2.9454935228608288</v>
      </c>
      <c r="F7" s="23"/>
    </row>
    <row r="8" spans="2:9">
      <c r="B8" s="31">
        <v>1980</v>
      </c>
      <c r="C8" s="23">
        <v>0.82383333332999997</v>
      </c>
      <c r="D8" s="23">
        <v>1.2457385523</v>
      </c>
      <c r="E8" s="23">
        <f t="shared" si="0"/>
        <v>3.5800968505030548</v>
      </c>
      <c r="F8" s="23"/>
    </row>
    <row r="9" spans="2:9">
      <c r="B9" s="31">
        <v>1981</v>
      </c>
      <c r="C9" s="23">
        <v>0.90933333332999999</v>
      </c>
      <c r="D9" s="23">
        <v>1.3782307223000001</v>
      </c>
      <c r="E9" s="23">
        <f t="shared" si="0"/>
        <v>3.5884429494997523</v>
      </c>
      <c r="F9" s="23"/>
    </row>
    <row r="10" spans="2:9">
      <c r="B10" s="31">
        <v>1982</v>
      </c>
      <c r="C10" s="23">
        <v>0.96533333333000004</v>
      </c>
      <c r="D10" s="23">
        <v>1.2577170941</v>
      </c>
      <c r="E10" s="23">
        <f t="shared" si="0"/>
        <v>3.0846997020361302</v>
      </c>
      <c r="F10" s="23"/>
    </row>
    <row r="11" spans="2:9">
      <c r="B11" s="31">
        <v>1983</v>
      </c>
      <c r="C11" s="23">
        <v>0.99583333333000001</v>
      </c>
      <c r="D11" s="23">
        <v>1.2054593904999999</v>
      </c>
      <c r="E11" s="23">
        <f t="shared" si="0"/>
        <v>2.8659800035491316</v>
      </c>
      <c r="F11" s="23"/>
    </row>
    <row r="12" spans="2:9">
      <c r="B12" s="31">
        <v>1984</v>
      </c>
      <c r="C12" s="23">
        <v>1.0393333333000001</v>
      </c>
      <c r="D12" s="23">
        <v>1.1758037336</v>
      </c>
      <c r="E12" s="23">
        <f t="shared" si="0"/>
        <v>2.678472608984837</v>
      </c>
      <c r="F12" s="23"/>
    </row>
    <row r="13" spans="2:9">
      <c r="B13" s="31">
        <v>1985</v>
      </c>
      <c r="C13" s="23">
        <v>1.0760000000000001</v>
      </c>
      <c r="D13" s="23">
        <v>1.1665785282000001</v>
      </c>
      <c r="E13" s="23">
        <f t="shared" si="0"/>
        <v>2.5668999292705865</v>
      </c>
      <c r="F13" s="23"/>
    </row>
    <row r="14" spans="2:9">
      <c r="B14" s="31">
        <v>1986</v>
      </c>
      <c r="C14" s="23">
        <v>1.0969166667000001</v>
      </c>
      <c r="D14" s="23">
        <v>0.88521233901999996</v>
      </c>
      <c r="E14" s="23">
        <f t="shared" si="0"/>
        <v>1.910649629287575</v>
      </c>
      <c r="F14" s="23"/>
    </row>
    <row r="15" spans="2:9">
      <c r="B15" s="31">
        <v>1987</v>
      </c>
      <c r="C15" s="23">
        <v>1.1361666667000001</v>
      </c>
      <c r="D15" s="23">
        <v>0.91233361376</v>
      </c>
      <c r="E15" s="23">
        <f t="shared" si="0"/>
        <v>1.9011608536363105</v>
      </c>
      <c r="F15" s="23"/>
    </row>
    <row r="16" spans="2:9">
      <c r="B16" s="31">
        <v>1988</v>
      </c>
      <c r="C16" s="23">
        <v>1.18275</v>
      </c>
      <c r="D16" s="23">
        <v>0.90918629563999998</v>
      </c>
      <c r="E16" s="23">
        <f t="shared" si="0"/>
        <v>1.8199822603589009</v>
      </c>
      <c r="F16" s="23"/>
    </row>
    <row r="17" spans="2:9">
      <c r="B17" s="31">
        <v>1989</v>
      </c>
      <c r="C17" s="23">
        <v>1.2394166666999999</v>
      </c>
      <c r="D17" s="23">
        <v>0.98674405130999998</v>
      </c>
      <c r="E17" s="23">
        <f t="shared" si="0"/>
        <v>1.8849264804849735</v>
      </c>
      <c r="F17" s="23"/>
    </row>
    <row r="18" spans="2:9">
      <c r="B18" s="31">
        <v>1990</v>
      </c>
      <c r="C18" s="23">
        <v>1.3065833333000001</v>
      </c>
      <c r="D18" s="23">
        <v>1.1276805091</v>
      </c>
      <c r="E18" s="23">
        <f t="shared" si="0"/>
        <v>2.0434131824709887</v>
      </c>
      <c r="F18" s="23"/>
    </row>
    <row r="19" spans="2:9">
      <c r="B19" s="31">
        <v>1991</v>
      </c>
      <c r="C19" s="23">
        <v>1.3616666666999999</v>
      </c>
      <c r="D19" s="23">
        <v>1.102138557</v>
      </c>
      <c r="E19" s="23">
        <f t="shared" si="0"/>
        <v>1.9163402457708543</v>
      </c>
      <c r="F19" s="23"/>
      <c r="G19" s="10">
        <v>26746105</v>
      </c>
      <c r="H19" s="34">
        <v>31662293</v>
      </c>
      <c r="I19" s="34">
        <f>H19*$C$45/C19</f>
        <v>55052720.879711322</v>
      </c>
    </row>
    <row r="20" spans="2:9">
      <c r="B20" s="31">
        <v>1992</v>
      </c>
      <c r="C20" s="23">
        <v>1.4030833332999999</v>
      </c>
      <c r="D20" s="23">
        <v>1.0868600999</v>
      </c>
      <c r="E20" s="23">
        <f t="shared" si="0"/>
        <v>1.833991887930468</v>
      </c>
      <c r="F20" s="23"/>
      <c r="G20" s="10">
        <v>25193727</v>
      </c>
      <c r="H20" s="34">
        <v>34401874</v>
      </c>
      <c r="I20" s="34">
        <f t="shared" ref="I20:I41" si="1">H20*$C$45/C20</f>
        <v>58050486.76587826</v>
      </c>
    </row>
    <row r="21" spans="2:9">
      <c r="B21" s="31">
        <v>1993</v>
      </c>
      <c r="C21" s="23">
        <v>1.44475</v>
      </c>
      <c r="D21" s="23">
        <v>1.0671866478000001</v>
      </c>
      <c r="E21" s="23">
        <f t="shared" si="0"/>
        <v>1.7488594595683638</v>
      </c>
      <c r="F21" s="23"/>
      <c r="G21" s="10">
        <v>25503355</v>
      </c>
      <c r="H21" s="34">
        <v>35705750</v>
      </c>
      <c r="I21" s="34">
        <f t="shared" si="1"/>
        <v>58513043.40924035</v>
      </c>
    </row>
    <row r="22" spans="2:9">
      <c r="B22" s="31">
        <v>1994</v>
      </c>
      <c r="C22" s="23">
        <v>1.4822500000000001</v>
      </c>
      <c r="D22" s="23">
        <v>1.0760134657</v>
      </c>
      <c r="E22" s="23">
        <f t="shared" si="0"/>
        <v>1.7187134594775009</v>
      </c>
      <c r="F22" s="23"/>
      <c r="G22" s="10">
        <v>25860862</v>
      </c>
      <c r="H22" s="34">
        <v>40272700</v>
      </c>
      <c r="I22" s="34">
        <f t="shared" si="1"/>
        <v>64327477.067836054</v>
      </c>
    </row>
    <row r="23" spans="2:9">
      <c r="B23" s="31">
        <v>1995</v>
      </c>
      <c r="C23" s="23">
        <v>1.5238333333</v>
      </c>
      <c r="D23" s="23">
        <v>1.1107076914</v>
      </c>
      <c r="E23" s="23">
        <f t="shared" si="0"/>
        <v>1.7257168539669796</v>
      </c>
      <c r="F23" s="23"/>
      <c r="G23" s="10">
        <v>27323987</v>
      </c>
      <c r="H23" s="34">
        <v>41891347</v>
      </c>
      <c r="I23" s="34">
        <f t="shared" si="1"/>
        <v>65086974.829675749</v>
      </c>
    </row>
    <row r="24" spans="2:9">
      <c r="B24" s="31">
        <v>1996</v>
      </c>
      <c r="C24" s="23">
        <v>1.5685833333000001</v>
      </c>
      <c r="D24" s="23">
        <v>1.2008545742000001</v>
      </c>
      <c r="E24" s="23">
        <f t="shared" si="0"/>
        <v>1.8125502320409455</v>
      </c>
      <c r="F24" s="23"/>
      <c r="G24" s="10"/>
      <c r="H24" s="34"/>
      <c r="I24" s="34">
        <f t="shared" si="1"/>
        <v>0</v>
      </c>
    </row>
    <row r="25" spans="2:9">
      <c r="B25" s="31">
        <v>1997</v>
      </c>
      <c r="C25" s="23">
        <v>1.6052500000000001</v>
      </c>
      <c r="D25" s="23">
        <v>1.1989373022000001</v>
      </c>
      <c r="E25" s="23">
        <f t="shared" si="0"/>
        <v>1.7683206747017017</v>
      </c>
      <c r="F25" s="23"/>
      <c r="G25" s="10">
        <v>32043442</v>
      </c>
      <c r="H25" s="34">
        <v>54091196</v>
      </c>
      <c r="I25" s="34">
        <f t="shared" si="1"/>
        <v>79779468.059444934</v>
      </c>
    </row>
    <row r="26" spans="2:9">
      <c r="B26" s="31">
        <v>1998</v>
      </c>
      <c r="C26" s="23">
        <v>1.6300833333</v>
      </c>
      <c r="D26" s="23">
        <v>1.0294869316999999</v>
      </c>
      <c r="E26" s="23">
        <f t="shared" si="0"/>
        <v>1.4952653234218118</v>
      </c>
      <c r="F26" s="23"/>
      <c r="G26" s="10">
        <v>29514261</v>
      </c>
      <c r="H26" s="34">
        <v>52001743</v>
      </c>
      <c r="I26" s="34">
        <f t="shared" si="1"/>
        <v>75529276.449379668</v>
      </c>
    </row>
    <row r="27" spans="2:9">
      <c r="B27" s="31">
        <v>1999</v>
      </c>
      <c r="C27" s="23">
        <v>1.6658333332999999</v>
      </c>
      <c r="D27" s="23">
        <v>1.1393145654000001</v>
      </c>
      <c r="E27" s="23">
        <f t="shared" si="0"/>
        <v>1.6192702326408945</v>
      </c>
      <c r="F27" s="23"/>
      <c r="G27" s="10">
        <v>35727203</v>
      </c>
      <c r="H27" s="34">
        <v>56561604</v>
      </c>
      <c r="I27" s="34">
        <f t="shared" si="1"/>
        <v>80389143.12963821</v>
      </c>
    </row>
    <row r="28" spans="2:9">
      <c r="B28" s="31">
        <v>2000</v>
      </c>
      <c r="C28" s="23">
        <v>1.7219166667000001</v>
      </c>
      <c r="D28" s="23">
        <v>1.4875575560000001</v>
      </c>
      <c r="E28" s="23">
        <f t="shared" si="0"/>
        <v>2.045355859752457</v>
      </c>
      <c r="F28" s="23"/>
      <c r="G28" s="10">
        <v>37506289</v>
      </c>
      <c r="H28" s="34">
        <v>62127313</v>
      </c>
      <c r="I28" s="34">
        <f t="shared" si="1"/>
        <v>85423561.04655154</v>
      </c>
    </row>
    <row r="29" spans="2:9">
      <c r="B29" s="31">
        <v>2001</v>
      </c>
      <c r="C29" s="23">
        <v>1.7704166667000001</v>
      </c>
      <c r="D29" s="23">
        <v>1.4252257169</v>
      </c>
      <c r="E29" s="23">
        <f t="shared" si="0"/>
        <v>1.905967063825619</v>
      </c>
      <c r="F29" s="23"/>
      <c r="G29" s="10">
        <v>33360027</v>
      </c>
      <c r="H29" s="34">
        <v>69270344</v>
      </c>
      <c r="I29" s="34">
        <f t="shared" si="1"/>
        <v>92635848.903317377</v>
      </c>
    </row>
    <row r="30" spans="2:9">
      <c r="B30" s="31">
        <v>2002</v>
      </c>
      <c r="C30" s="23">
        <v>1.7986666667</v>
      </c>
      <c r="D30" s="23">
        <v>1.3440247088999999</v>
      </c>
      <c r="E30" s="23">
        <f t="shared" si="0"/>
        <v>1.7691464992129808</v>
      </c>
      <c r="F30" s="23"/>
      <c r="G30" s="10">
        <v>34922431</v>
      </c>
      <c r="H30" s="34">
        <v>75283825</v>
      </c>
      <c r="I30" s="34">
        <f t="shared" si="1"/>
        <v>99096478.334180936</v>
      </c>
    </row>
    <row r="31" spans="2:9">
      <c r="B31" s="31">
        <v>2003</v>
      </c>
      <c r="C31" s="23">
        <v>1.84</v>
      </c>
      <c r="D31" s="23">
        <v>1.5582411694</v>
      </c>
      <c r="E31" s="23">
        <f t="shared" si="0"/>
        <v>2.0050448061002304</v>
      </c>
      <c r="F31" s="23"/>
      <c r="G31" s="10">
        <v>36593267</v>
      </c>
      <c r="H31" s="34">
        <v>86689069</v>
      </c>
      <c r="I31" s="34">
        <f t="shared" si="1"/>
        <v>111545934.58151412</v>
      </c>
    </row>
    <row r="32" spans="2:9">
      <c r="B32" s="31">
        <v>2004</v>
      </c>
      <c r="C32" s="23">
        <v>1.8890833332999999</v>
      </c>
      <c r="D32" s="23">
        <v>1.8512263506</v>
      </c>
      <c r="E32" s="23">
        <f t="shared" si="0"/>
        <v>2.3201477261810197</v>
      </c>
      <c r="F32" s="23"/>
      <c r="G32" s="10">
        <v>35062631</v>
      </c>
      <c r="H32" s="34">
        <v>89175791</v>
      </c>
      <c r="I32" s="34">
        <f t="shared" si="1"/>
        <v>111764295.40989695</v>
      </c>
    </row>
    <row r="33" spans="2:9">
      <c r="B33" s="31">
        <v>2005</v>
      </c>
      <c r="C33" s="23">
        <v>1.9526666667000001</v>
      </c>
      <c r="D33" s="23">
        <v>2.2708162269000001</v>
      </c>
      <c r="E33" s="23">
        <f t="shared" si="0"/>
        <v>2.7533480063943152</v>
      </c>
      <c r="F33" s="23"/>
      <c r="G33" s="10">
        <v>32476217</v>
      </c>
      <c r="H33" s="34">
        <v>97017412</v>
      </c>
      <c r="I33" s="34">
        <f t="shared" si="1"/>
        <v>117632899.90242755</v>
      </c>
    </row>
    <row r="34" spans="2:9">
      <c r="B34" s="31">
        <v>2006</v>
      </c>
      <c r="C34" s="23">
        <v>2.0155833332999999</v>
      </c>
      <c r="D34" s="23">
        <v>2.5758821333999999</v>
      </c>
      <c r="E34" s="23">
        <f t="shared" si="0"/>
        <v>3.025745938154826</v>
      </c>
      <c r="F34" s="23"/>
      <c r="G34" s="10">
        <v>34464085</v>
      </c>
      <c r="H34" s="34">
        <v>102504481</v>
      </c>
      <c r="I34" s="34">
        <f t="shared" si="1"/>
        <v>120406331.09987722</v>
      </c>
    </row>
    <row r="35" spans="2:9">
      <c r="B35" s="31">
        <v>2007</v>
      </c>
      <c r="C35" s="23">
        <v>2.0734416667</v>
      </c>
      <c r="D35" s="23">
        <v>2.8058691349</v>
      </c>
      <c r="E35" s="23">
        <f t="shared" si="0"/>
        <v>3.203928538364619</v>
      </c>
      <c r="F35" s="23"/>
      <c r="G35" s="10">
        <v>33040661</v>
      </c>
      <c r="H35" s="34">
        <v>107292793</v>
      </c>
      <c r="I35" s="34">
        <f t="shared" si="1"/>
        <v>122514067.80801238</v>
      </c>
    </row>
    <row r="36" spans="2:9">
      <c r="B36" s="31">
        <v>2008</v>
      </c>
      <c r="C36" s="23">
        <v>2.1525425</v>
      </c>
      <c r="D36" s="23">
        <v>3.2565255576999999</v>
      </c>
      <c r="E36" s="23">
        <f t="shared" si="0"/>
        <v>3.5818713782688021</v>
      </c>
      <c r="F36" s="23"/>
      <c r="G36" s="10">
        <v>36339090</v>
      </c>
      <c r="H36" s="34">
        <v>115619436</v>
      </c>
      <c r="I36" s="34">
        <f t="shared" si="1"/>
        <v>127170489.29671957</v>
      </c>
    </row>
    <row r="37" spans="2:9">
      <c r="B37" s="31">
        <v>2009</v>
      </c>
      <c r="C37" s="23">
        <v>2.1456466666999998</v>
      </c>
      <c r="D37" s="23">
        <v>2.3493384908000001</v>
      </c>
      <c r="E37" s="23">
        <f t="shared" si="0"/>
        <v>2.5923558622734051</v>
      </c>
      <c r="F37" s="23"/>
      <c r="G37" s="10">
        <v>38417485</v>
      </c>
      <c r="H37" s="34">
        <v>115048780</v>
      </c>
      <c r="I37" s="34">
        <f t="shared" si="1"/>
        <v>126949513.85180925</v>
      </c>
    </row>
    <row r="38" spans="2:9">
      <c r="B38" s="31">
        <v>2010</v>
      </c>
      <c r="C38" s="23">
        <v>2.1807975000000002</v>
      </c>
      <c r="D38" s="23">
        <v>2.7814366518</v>
      </c>
      <c r="E38" s="23">
        <f t="shared" si="0"/>
        <v>3.0196809782576186</v>
      </c>
      <c r="F38" s="23"/>
      <c r="G38" s="10">
        <v>34814353</v>
      </c>
      <c r="H38" s="34">
        <v>108138101</v>
      </c>
      <c r="I38" s="34">
        <f t="shared" si="1"/>
        <v>117400684.42805624</v>
      </c>
    </row>
    <row r="39" spans="2:9">
      <c r="B39" s="31">
        <v>2011</v>
      </c>
      <c r="C39" s="23">
        <v>2.2493191666999999</v>
      </c>
      <c r="D39" s="23">
        <v>3.5262977835</v>
      </c>
      <c r="E39" s="23">
        <f t="shared" si="0"/>
        <v>3.7117193495828227</v>
      </c>
      <c r="F39" s="23"/>
      <c r="G39" s="10">
        <v>33486970</v>
      </c>
      <c r="H39" s="34">
        <v>114463096</v>
      </c>
      <c r="I39" s="34">
        <f t="shared" si="1"/>
        <v>120481852.16356562</v>
      </c>
    </row>
    <row r="40" spans="2:9">
      <c r="B40" s="31">
        <v>2012</v>
      </c>
      <c r="C40" s="23">
        <v>2.2959891667000001</v>
      </c>
      <c r="D40" s="23">
        <v>3.6269416268999999</v>
      </c>
      <c r="E40" s="23">
        <f t="shared" si="0"/>
        <v>3.7400547697447801</v>
      </c>
      <c r="F40" s="23"/>
      <c r="G40" s="10">
        <v>34148030</v>
      </c>
      <c r="H40" s="34">
        <v>120052581</v>
      </c>
      <c r="I40" s="34">
        <f t="shared" si="1"/>
        <v>123796651.38779506</v>
      </c>
    </row>
    <row r="41" spans="2:9">
      <c r="B41" s="31">
        <v>2013</v>
      </c>
      <c r="C41" s="23">
        <v>2.3296025</v>
      </c>
      <c r="D41" s="23">
        <v>3.5055298664999999</v>
      </c>
      <c r="E41" s="23">
        <f t="shared" si="0"/>
        <v>3.5626985628433179</v>
      </c>
      <c r="F41" s="23"/>
      <c r="G41" s="35">
        <v>34735484</v>
      </c>
      <c r="H41" s="34">
        <v>119596466</v>
      </c>
      <c r="I41" s="34">
        <f t="shared" si="1"/>
        <v>121546862.74710126</v>
      </c>
    </row>
    <row r="42" spans="2:9">
      <c r="B42" s="31">
        <v>2014</v>
      </c>
      <c r="C42" s="23">
        <v>2.3679948621000002</v>
      </c>
      <c r="D42" s="23">
        <v>3.3613711357999998</v>
      </c>
      <c r="E42" s="23">
        <f t="shared" si="0"/>
        <v>3.3608021116378519</v>
      </c>
      <c r="F42" s="20" t="s">
        <v>89</v>
      </c>
    </row>
    <row r="43" spans="2:9">
      <c r="B43" s="31">
        <v>2015</v>
      </c>
      <c r="C43" s="24">
        <v>2.3827046667</v>
      </c>
      <c r="D43" s="24">
        <v>2.3314110930999998</v>
      </c>
      <c r="E43" s="23">
        <f t="shared" si="0"/>
        <v>2.3166257206361482</v>
      </c>
      <c r="F43" s="22">
        <v>1</v>
      </c>
    </row>
    <row r="44" spans="2:9">
      <c r="B44" s="31">
        <v>2016</v>
      </c>
      <c r="C44" s="24">
        <v>2.438199</v>
      </c>
      <c r="D44" s="24">
        <v>2.7214071</v>
      </c>
      <c r="E44" s="23">
        <f t="shared" si="0"/>
        <v>2.6426010024273654</v>
      </c>
      <c r="F44" s="22">
        <v>1</v>
      </c>
    </row>
    <row r="45" spans="2:9">
      <c r="B45" s="32" t="str">
        <f>"Base CPI ("&amp;TEXT('[1]Notes and Sources'!$G$7,"m/yyyy")&amp;")"</f>
        <v>Base CPI (1/2015)</v>
      </c>
      <c r="C45" s="25">
        <v>2.367594</v>
      </c>
      <c r="D45" s="25"/>
      <c r="E45" s="25"/>
      <c r="F45" s="25"/>
      <c r="G45" s="26"/>
    </row>
    <row r="46" spans="2:9">
      <c r="B46" s="27"/>
      <c r="C46" s="27"/>
      <c r="D46" s="27"/>
      <c r="E46" s="27"/>
      <c r="F46" s="27"/>
      <c r="G46" s="27"/>
    </row>
    <row r="47" spans="2:9">
      <c r="B47" s="28"/>
      <c r="C47" s="28"/>
      <c r="D47" s="28"/>
      <c r="E47" s="28"/>
      <c r="F47" s="28"/>
      <c r="G47" s="28"/>
    </row>
    <row r="48" spans="2:9">
      <c r="B48" s="33"/>
      <c r="C48" s="29"/>
      <c r="D48" s="29"/>
      <c r="E48" s="29"/>
      <c r="F48" s="29"/>
      <c r="G48" s="29"/>
    </row>
  </sheetData>
  <mergeCells count="3">
    <mergeCell ref="D2:E2"/>
    <mergeCell ref="B46:G46"/>
    <mergeCell ref="B47:G47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topLeftCell="L1" workbookViewId="0">
      <selection activeCell="Y35" sqref="Y35"/>
    </sheetView>
  </sheetViews>
  <sheetFormatPr baseColWidth="10" defaultRowHeight="15" x14ac:dyDescent="0"/>
  <cols>
    <col min="1" max="1" width="20.33203125" bestFit="1" customWidth="1"/>
    <col min="13" max="13" width="19.6640625" customWidth="1"/>
    <col min="15" max="19" width="11.33203125" bestFit="1" customWidth="1"/>
    <col min="20" max="20" width="10.6640625" bestFit="1" customWidth="1"/>
    <col min="21" max="26" width="11.33203125" bestFit="1" customWidth="1"/>
    <col min="27" max="37" width="12.33203125" bestFit="1" customWidth="1"/>
  </cols>
  <sheetData>
    <row r="1" spans="1:37" s="14" customFormat="1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25</v>
      </c>
      <c r="K1" s="14" t="s">
        <v>26</v>
      </c>
      <c r="L1" s="14" t="s">
        <v>27</v>
      </c>
      <c r="M1" s="14" t="s">
        <v>74</v>
      </c>
      <c r="N1" s="14" t="s">
        <v>28</v>
      </c>
      <c r="O1" s="14" t="s">
        <v>29</v>
      </c>
      <c r="P1" s="14" t="s">
        <v>30</v>
      </c>
      <c r="Q1" s="14" t="s">
        <v>31</v>
      </c>
      <c r="R1" s="14" t="s">
        <v>32</v>
      </c>
      <c r="S1" s="14" t="s">
        <v>33</v>
      </c>
      <c r="T1" s="14" t="s">
        <v>34</v>
      </c>
      <c r="U1" s="14" t="s">
        <v>35</v>
      </c>
      <c r="V1" s="14" t="s">
        <v>36</v>
      </c>
      <c r="W1" s="14" t="s">
        <v>37</v>
      </c>
      <c r="X1" s="14" t="s">
        <v>38</v>
      </c>
      <c r="Y1" s="14" t="s">
        <v>39</v>
      </c>
      <c r="Z1" s="14" t="s">
        <v>40</v>
      </c>
      <c r="AA1" s="14" t="s">
        <v>41</v>
      </c>
      <c r="AB1" s="14" t="s">
        <v>42</v>
      </c>
      <c r="AC1" s="14" t="s">
        <v>43</v>
      </c>
      <c r="AD1" s="14" t="s">
        <v>44</v>
      </c>
      <c r="AE1" s="14" t="s">
        <v>45</v>
      </c>
      <c r="AF1" s="14" t="s">
        <v>46</v>
      </c>
      <c r="AG1" s="14" t="s">
        <v>47</v>
      </c>
      <c r="AH1" s="14" t="s">
        <v>48</v>
      </c>
      <c r="AI1" s="14" t="s">
        <v>49</v>
      </c>
      <c r="AJ1" s="14" t="s">
        <v>50</v>
      </c>
      <c r="AK1" s="14" t="s">
        <v>70</v>
      </c>
    </row>
    <row r="2" spans="1:37">
      <c r="A2">
        <v>2013</v>
      </c>
      <c r="B2" t="s">
        <v>0</v>
      </c>
      <c r="C2" t="s">
        <v>61</v>
      </c>
      <c r="D2" t="s">
        <v>2</v>
      </c>
      <c r="E2" t="s">
        <v>3</v>
      </c>
      <c r="F2" t="s">
        <v>4</v>
      </c>
      <c r="G2">
        <v>2010</v>
      </c>
      <c r="H2" t="s">
        <v>5</v>
      </c>
      <c r="I2">
        <v>37</v>
      </c>
      <c r="J2">
        <v>523</v>
      </c>
      <c r="K2">
        <v>1362416</v>
      </c>
      <c r="L2" t="s">
        <v>62</v>
      </c>
      <c r="M2" t="str">
        <f>LOOKUP(L2, glossary!A$3:B$10)</f>
        <v>Commuter Bus</v>
      </c>
      <c r="N2" t="s">
        <v>7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>
        <v>1135932</v>
      </c>
      <c r="AK2" s="16">
        <v>7724750</v>
      </c>
    </row>
    <row r="3" spans="1:37">
      <c r="A3">
        <v>2012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>
        <v>2010</v>
      </c>
      <c r="H3" t="s">
        <v>5</v>
      </c>
      <c r="I3">
        <v>37</v>
      </c>
      <c r="J3">
        <v>523</v>
      </c>
      <c r="K3">
        <v>1362416</v>
      </c>
      <c r="L3" t="s">
        <v>62</v>
      </c>
      <c r="M3" t="str">
        <f>LOOKUP(L3, glossary!A$3:B$10)</f>
        <v>Commuter Bus</v>
      </c>
      <c r="N3" t="s">
        <v>6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>
        <v>8627592</v>
      </c>
      <c r="AK3" s="16"/>
    </row>
    <row r="4" spans="1:37">
      <c r="A4">
        <v>2012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>
        <v>2010</v>
      </c>
      <c r="H4" t="s">
        <v>5</v>
      </c>
      <c r="I4">
        <v>37</v>
      </c>
      <c r="J4">
        <v>523</v>
      </c>
      <c r="K4">
        <v>1362416</v>
      </c>
      <c r="L4" t="s">
        <v>68</v>
      </c>
      <c r="M4" t="str">
        <f>LOOKUP(L4, glossary!A$3:B$10)</f>
        <v>Commuter Rail</v>
      </c>
      <c r="N4" t="s">
        <v>7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>
        <v>6890954</v>
      </c>
      <c r="AI4" s="16">
        <v>0</v>
      </c>
      <c r="AJ4" s="16">
        <v>0</v>
      </c>
      <c r="AK4" s="16"/>
    </row>
    <row r="5" spans="1:37">
      <c r="A5">
        <v>2013</v>
      </c>
      <c r="B5" t="s">
        <v>0</v>
      </c>
      <c r="C5" t="s">
        <v>61</v>
      </c>
      <c r="D5" t="s">
        <v>2</v>
      </c>
      <c r="E5" t="s">
        <v>3</v>
      </c>
      <c r="F5" t="s">
        <v>4</v>
      </c>
      <c r="G5">
        <v>2010</v>
      </c>
      <c r="H5" t="s">
        <v>5</v>
      </c>
      <c r="I5">
        <v>37</v>
      </c>
      <c r="J5">
        <v>523</v>
      </c>
      <c r="K5">
        <v>1362416</v>
      </c>
      <c r="L5" t="s">
        <v>63</v>
      </c>
      <c r="M5" t="str">
        <f>LOOKUP(L5, glossary!A$3:B$10)</f>
        <v>Demand Response</v>
      </c>
      <c r="N5" t="s">
        <v>7</v>
      </c>
      <c r="O5" s="16">
        <v>771379</v>
      </c>
      <c r="P5" s="16">
        <v>912288</v>
      </c>
      <c r="Q5" s="16">
        <v>1166888</v>
      </c>
      <c r="R5" s="16">
        <v>1274251</v>
      </c>
      <c r="S5" s="16">
        <v>1408765</v>
      </c>
      <c r="T5" s="16"/>
      <c r="U5" s="16">
        <v>1980256</v>
      </c>
      <c r="V5" s="16">
        <v>2073441</v>
      </c>
      <c r="W5" s="16">
        <v>1643382</v>
      </c>
      <c r="X5" s="16">
        <v>1182056</v>
      </c>
      <c r="Y5" s="16">
        <v>1477975</v>
      </c>
      <c r="Z5" s="16">
        <v>1620964</v>
      </c>
      <c r="AA5" s="16">
        <v>2243984</v>
      </c>
      <c r="AB5" s="16">
        <v>2657279</v>
      </c>
      <c r="AC5" s="16">
        <v>2440850</v>
      </c>
      <c r="AD5" s="16">
        <v>3405895</v>
      </c>
      <c r="AE5" s="16">
        <v>3186519</v>
      </c>
      <c r="AF5" s="16">
        <v>3383802</v>
      </c>
      <c r="AG5" s="16">
        <v>4157686</v>
      </c>
      <c r="AH5" s="16">
        <v>62501</v>
      </c>
      <c r="AI5" s="16">
        <v>997269</v>
      </c>
      <c r="AJ5" s="16">
        <v>6809517</v>
      </c>
      <c r="AK5" s="16">
        <v>31294687</v>
      </c>
    </row>
    <row r="6" spans="1:37">
      <c r="A6">
        <v>2012</v>
      </c>
      <c r="B6" t="s">
        <v>0</v>
      </c>
      <c r="C6" t="s">
        <v>1</v>
      </c>
      <c r="D6" t="s">
        <v>2</v>
      </c>
      <c r="E6" t="s">
        <v>3</v>
      </c>
      <c r="F6" t="s">
        <v>4</v>
      </c>
      <c r="G6">
        <v>2010</v>
      </c>
      <c r="H6" t="s">
        <v>5</v>
      </c>
      <c r="I6">
        <v>37</v>
      </c>
      <c r="J6">
        <v>523</v>
      </c>
      <c r="K6">
        <v>1362416</v>
      </c>
      <c r="L6" t="s">
        <v>63</v>
      </c>
      <c r="M6" t="str">
        <f>LOOKUP(L6, glossary!A$3:B$10)</f>
        <v>Demand Response</v>
      </c>
      <c r="N6" t="s">
        <v>6</v>
      </c>
      <c r="O6" s="16">
        <v>9175725</v>
      </c>
      <c r="P6" s="16">
        <v>9975271</v>
      </c>
      <c r="Q6" s="16">
        <v>10580734</v>
      </c>
      <c r="R6" s="16">
        <v>11276918</v>
      </c>
      <c r="S6" s="16">
        <v>11654730</v>
      </c>
      <c r="T6" s="16"/>
      <c r="U6" s="16">
        <v>13194602</v>
      </c>
      <c r="V6" s="16">
        <v>12884112</v>
      </c>
      <c r="W6" s="16">
        <v>12988851</v>
      </c>
      <c r="X6" s="16">
        <v>12398993</v>
      </c>
      <c r="Y6" s="16">
        <v>13389375</v>
      </c>
      <c r="Z6" s="16">
        <v>14685427</v>
      </c>
      <c r="AA6" s="16">
        <v>18002143</v>
      </c>
      <c r="AB6" s="16">
        <v>18133271</v>
      </c>
      <c r="AC6" s="16">
        <v>21075187</v>
      </c>
      <c r="AD6" s="16">
        <v>20998056</v>
      </c>
      <c r="AE6" s="16">
        <v>22511374</v>
      </c>
      <c r="AF6" s="16">
        <v>24064069</v>
      </c>
      <c r="AG6" s="16">
        <v>24154990</v>
      </c>
      <c r="AH6" s="16">
        <v>25631904</v>
      </c>
      <c r="AI6" s="16">
        <v>24581584</v>
      </c>
      <c r="AJ6" s="16">
        <v>23163134</v>
      </c>
      <c r="AK6" s="16"/>
    </row>
    <row r="7" spans="1:37">
      <c r="A7">
        <v>2013</v>
      </c>
      <c r="B7" t="s">
        <v>0</v>
      </c>
      <c r="C7" t="s">
        <v>61</v>
      </c>
      <c r="D7" t="s">
        <v>2</v>
      </c>
      <c r="E7" t="s">
        <v>3</v>
      </c>
      <c r="F7" t="s">
        <v>4</v>
      </c>
      <c r="G7">
        <v>2010</v>
      </c>
      <c r="H7" t="s">
        <v>5</v>
      </c>
      <c r="I7">
        <v>37</v>
      </c>
      <c r="J7">
        <v>523</v>
      </c>
      <c r="K7">
        <v>1362416</v>
      </c>
      <c r="L7" t="s">
        <v>64</v>
      </c>
      <c r="M7" t="str">
        <f>LOOKUP(L7, glossary!A$3:B$10)</f>
        <v>Demand Response-Taxi</v>
      </c>
      <c r="N7" t="s">
        <v>7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>
        <v>3513469</v>
      </c>
      <c r="AI7" s="16">
        <v>2427171</v>
      </c>
      <c r="AJ7" s="16">
        <v>857354</v>
      </c>
      <c r="AK7" s="16">
        <v>456086</v>
      </c>
    </row>
    <row r="8" spans="1:37">
      <c r="A8">
        <v>2013</v>
      </c>
      <c r="B8" t="s">
        <v>0</v>
      </c>
      <c r="C8" t="s">
        <v>61</v>
      </c>
      <c r="D8" t="s">
        <v>2</v>
      </c>
      <c r="E8" t="s">
        <v>3</v>
      </c>
      <c r="F8" t="s">
        <v>4</v>
      </c>
      <c r="G8">
        <v>2010</v>
      </c>
      <c r="H8" t="s">
        <v>5</v>
      </c>
      <c r="I8">
        <v>37</v>
      </c>
      <c r="J8">
        <v>523</v>
      </c>
      <c r="K8">
        <v>1362416</v>
      </c>
      <c r="L8" t="s">
        <v>65</v>
      </c>
      <c r="M8" t="str">
        <f>LOOKUP(L8, glossary!A$3:B$10)</f>
        <v>Bus</v>
      </c>
      <c r="N8" t="s">
        <v>7</v>
      </c>
      <c r="O8" s="16">
        <v>6252937</v>
      </c>
      <c r="P8" s="16">
        <v>7884566</v>
      </c>
      <c r="Q8" s="16">
        <v>8577120</v>
      </c>
      <c r="R8" s="16">
        <v>9394921</v>
      </c>
      <c r="S8" s="16">
        <v>8972532</v>
      </c>
      <c r="T8" s="16"/>
      <c r="U8" s="16">
        <v>10521687</v>
      </c>
      <c r="V8" s="16">
        <v>10391999</v>
      </c>
      <c r="W8" s="16">
        <v>10556753</v>
      </c>
      <c r="X8" s="16">
        <v>14310825</v>
      </c>
      <c r="Y8" s="16">
        <v>15913136</v>
      </c>
      <c r="Z8" s="16">
        <v>17204539</v>
      </c>
      <c r="AA8" s="16">
        <v>18606736</v>
      </c>
      <c r="AB8" s="16">
        <v>16154601</v>
      </c>
      <c r="AC8" s="16">
        <v>17098056</v>
      </c>
      <c r="AD8" s="16">
        <v>20443732</v>
      </c>
      <c r="AE8" s="16">
        <v>23663839</v>
      </c>
      <c r="AF8" s="16">
        <v>28920679</v>
      </c>
      <c r="AG8" s="16">
        <v>30997088</v>
      </c>
      <c r="AH8" s="16">
        <v>31958303</v>
      </c>
      <c r="AI8" s="16">
        <v>34272011</v>
      </c>
      <c r="AJ8" s="16">
        <v>40771283</v>
      </c>
      <c r="AK8" s="16">
        <v>111871716</v>
      </c>
    </row>
    <row r="9" spans="1:37">
      <c r="A9">
        <v>2012</v>
      </c>
      <c r="B9" t="s">
        <v>0</v>
      </c>
      <c r="C9" t="s">
        <v>1</v>
      </c>
      <c r="D9" t="s">
        <v>2</v>
      </c>
      <c r="E9" t="s">
        <v>3</v>
      </c>
      <c r="F9" t="s">
        <v>4</v>
      </c>
      <c r="G9">
        <v>2010</v>
      </c>
      <c r="H9" t="s">
        <v>5</v>
      </c>
      <c r="I9">
        <v>37</v>
      </c>
      <c r="J9">
        <v>523</v>
      </c>
      <c r="K9">
        <v>1362416</v>
      </c>
      <c r="L9" t="s">
        <v>65</v>
      </c>
      <c r="M9" t="str">
        <f>LOOKUP(L9, glossary!A$3:B$10)</f>
        <v>Bus</v>
      </c>
      <c r="N9" t="s">
        <v>6</v>
      </c>
      <c r="O9" s="16">
        <v>25409356</v>
      </c>
      <c r="P9" s="16">
        <v>26517308</v>
      </c>
      <c r="Q9" s="16">
        <v>27128630</v>
      </c>
      <c r="R9" s="16">
        <v>30877779</v>
      </c>
      <c r="S9" s="16">
        <v>32918815</v>
      </c>
      <c r="T9" s="16"/>
      <c r="U9" s="16">
        <v>43569509</v>
      </c>
      <c r="V9" s="16">
        <v>41609744</v>
      </c>
      <c r="W9" s="16">
        <v>46004851</v>
      </c>
      <c r="X9" s="16">
        <v>47816488</v>
      </c>
      <c r="Y9" s="16">
        <v>53357208</v>
      </c>
      <c r="Z9" s="16">
        <v>58079286</v>
      </c>
      <c r="AA9" s="16">
        <v>68082333</v>
      </c>
      <c r="AB9" s="16">
        <v>73021190</v>
      </c>
      <c r="AC9" s="16">
        <v>79919356</v>
      </c>
      <c r="AD9" s="16">
        <v>82060749</v>
      </c>
      <c r="AE9" s="16">
        <v>83628954</v>
      </c>
      <c r="AF9" s="16">
        <v>86698757</v>
      </c>
      <c r="AG9" s="16">
        <v>84051692</v>
      </c>
      <c r="AH9" s="16">
        <v>76179798</v>
      </c>
      <c r="AI9" s="16">
        <v>80191085</v>
      </c>
      <c r="AJ9" s="16">
        <v>69517774</v>
      </c>
      <c r="AK9" s="16"/>
    </row>
    <row r="10" spans="1:37">
      <c r="A10">
        <v>2012</v>
      </c>
      <c r="B10" t="s">
        <v>0</v>
      </c>
      <c r="C10" t="s">
        <v>1</v>
      </c>
      <c r="D10" t="s">
        <v>2</v>
      </c>
      <c r="E10" t="s">
        <v>3</v>
      </c>
      <c r="F10" t="s">
        <v>4</v>
      </c>
      <c r="G10">
        <v>2010</v>
      </c>
      <c r="H10" t="s">
        <v>5</v>
      </c>
      <c r="I10">
        <v>37</v>
      </c>
      <c r="J10">
        <v>523</v>
      </c>
      <c r="K10">
        <v>1362416</v>
      </c>
      <c r="L10" t="s">
        <v>69</v>
      </c>
      <c r="M10" t="str">
        <f>LOOKUP(L10, glossary!A$3:B$10)</f>
        <v>BRT</v>
      </c>
      <c r="N10" t="s">
        <v>7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>
        <v>0</v>
      </c>
      <c r="AK10" s="16"/>
    </row>
    <row r="11" spans="1:37">
      <c r="A11">
        <v>2013</v>
      </c>
      <c r="B11" t="s">
        <v>0</v>
      </c>
      <c r="C11" t="s">
        <v>61</v>
      </c>
      <c r="D11" t="s">
        <v>2</v>
      </c>
      <c r="E11" t="s">
        <v>3</v>
      </c>
      <c r="F11" t="s">
        <v>4</v>
      </c>
      <c r="G11">
        <v>2010</v>
      </c>
      <c r="H11" t="s">
        <v>5</v>
      </c>
      <c r="I11">
        <v>37</v>
      </c>
      <c r="J11">
        <v>523</v>
      </c>
      <c r="K11">
        <v>1362416</v>
      </c>
      <c r="L11" t="s">
        <v>66</v>
      </c>
      <c r="M11" t="str">
        <f>LOOKUP(L11, glossary!A$3:B$10)</f>
        <v>Vanpool</v>
      </c>
      <c r="N11" t="s">
        <v>6</v>
      </c>
      <c r="O11" s="16"/>
      <c r="P11" s="16"/>
      <c r="Q11" s="16"/>
      <c r="R11" s="16"/>
      <c r="S11" s="16"/>
      <c r="T11" s="16"/>
      <c r="U11" s="16"/>
      <c r="V11" s="16"/>
      <c r="W11" s="16"/>
      <c r="X11" s="16">
        <v>435700</v>
      </c>
      <c r="Y11" s="16">
        <v>603258</v>
      </c>
      <c r="Z11" s="16">
        <v>641912</v>
      </c>
      <c r="AA11" s="16">
        <v>709740</v>
      </c>
      <c r="AB11" s="16">
        <v>792602</v>
      </c>
      <c r="AC11" s="16">
        <v>863303</v>
      </c>
      <c r="AD11" s="16">
        <v>1168692</v>
      </c>
      <c r="AE11" s="16">
        <v>1402764</v>
      </c>
      <c r="AF11" s="16">
        <v>1554255</v>
      </c>
      <c r="AG11" s="16">
        <v>1476802</v>
      </c>
      <c r="AH11" s="16">
        <v>1214428</v>
      </c>
      <c r="AI11" s="16">
        <v>1240439</v>
      </c>
      <c r="AJ11" s="16">
        <v>2220742</v>
      </c>
      <c r="AK11" s="16">
        <v>2137476</v>
      </c>
    </row>
    <row r="12" spans="1:37">
      <c r="A12">
        <v>2012</v>
      </c>
      <c r="B12" t="s">
        <v>0</v>
      </c>
      <c r="C12" t="s">
        <v>1</v>
      </c>
      <c r="D12" t="s">
        <v>2</v>
      </c>
      <c r="E12" t="s">
        <v>3</v>
      </c>
      <c r="F12" t="s">
        <v>4</v>
      </c>
      <c r="G12">
        <v>2010</v>
      </c>
      <c r="H12" t="s">
        <v>5</v>
      </c>
      <c r="I12">
        <v>37</v>
      </c>
      <c r="J12">
        <v>523</v>
      </c>
      <c r="K12">
        <v>1362416</v>
      </c>
      <c r="L12" t="s">
        <v>66</v>
      </c>
      <c r="M12" t="str">
        <f>LOOKUP(L12, glossary!A$3:B$10)</f>
        <v>Vanpool</v>
      </c>
      <c r="N12" t="s">
        <v>7</v>
      </c>
      <c r="O12" s="16">
        <v>267718</v>
      </c>
      <c r="P12" s="16">
        <v>396455</v>
      </c>
      <c r="Q12" s="16">
        <v>564659</v>
      </c>
      <c r="R12" s="16">
        <v>790214</v>
      </c>
      <c r="S12" s="16">
        <v>1047375</v>
      </c>
      <c r="T12" s="16"/>
      <c r="U12" s="16">
        <v>0</v>
      </c>
      <c r="V12" s="16">
        <v>0</v>
      </c>
      <c r="W12" s="16">
        <v>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>
        <v>0</v>
      </c>
      <c r="AJ12" s="16">
        <v>0</v>
      </c>
      <c r="AK12" s="16"/>
    </row>
    <row r="13" spans="1:37">
      <c r="A13">
        <v>2013</v>
      </c>
      <c r="B13" t="s">
        <v>0</v>
      </c>
      <c r="C13" t="s">
        <v>61</v>
      </c>
      <c r="D13" t="s">
        <v>2</v>
      </c>
      <c r="E13" t="s">
        <v>3</v>
      </c>
      <c r="F13" t="s">
        <v>4</v>
      </c>
      <c r="G13">
        <v>2010</v>
      </c>
      <c r="H13" t="s">
        <v>5</v>
      </c>
      <c r="I13">
        <v>37</v>
      </c>
      <c r="J13">
        <v>523</v>
      </c>
      <c r="K13">
        <v>1362416</v>
      </c>
      <c r="L13" t="s">
        <v>67</v>
      </c>
      <c r="M13" t="str">
        <f>LOOKUP(L13, glossary!A$3:B$10)</f>
        <v>Hybrid Rail</v>
      </c>
      <c r="N13" t="s">
        <v>7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>
        <v>9388517</v>
      </c>
      <c r="AJ13" s="16">
        <v>11358085</v>
      </c>
      <c r="AK13" s="16">
        <v>13712449</v>
      </c>
    </row>
    <row r="15" spans="1:37">
      <c r="A15" t="s">
        <v>75</v>
      </c>
      <c r="N15" t="s">
        <v>75</v>
      </c>
      <c r="O15" s="16">
        <f>O2+O3+O8+O9+O10</f>
        <v>31662293</v>
      </c>
      <c r="P15" s="16">
        <f t="shared" ref="P15:AK15" si="0">P2+P3+P8+P9+P10</f>
        <v>34401874</v>
      </c>
      <c r="Q15" s="16">
        <f t="shared" si="0"/>
        <v>35705750</v>
      </c>
      <c r="R15" s="16">
        <f t="shared" si="0"/>
        <v>40272700</v>
      </c>
      <c r="S15" s="16">
        <f t="shared" si="0"/>
        <v>41891347</v>
      </c>
      <c r="T15" s="16"/>
      <c r="U15" s="16">
        <f t="shared" si="0"/>
        <v>54091196</v>
      </c>
      <c r="V15" s="16">
        <f t="shared" si="0"/>
        <v>52001743</v>
      </c>
      <c r="W15" s="16">
        <f t="shared" si="0"/>
        <v>56561604</v>
      </c>
      <c r="X15" s="16">
        <f t="shared" si="0"/>
        <v>62127313</v>
      </c>
      <c r="Y15" s="16">
        <f t="shared" si="0"/>
        <v>69270344</v>
      </c>
      <c r="Z15" s="16">
        <f t="shared" si="0"/>
        <v>75283825</v>
      </c>
      <c r="AA15" s="16">
        <f t="shared" si="0"/>
        <v>86689069</v>
      </c>
      <c r="AB15" s="16">
        <f t="shared" si="0"/>
        <v>89175791</v>
      </c>
      <c r="AC15" s="16">
        <f t="shared" si="0"/>
        <v>97017412</v>
      </c>
      <c r="AD15" s="16">
        <f t="shared" si="0"/>
        <v>102504481</v>
      </c>
      <c r="AE15" s="16">
        <f t="shared" si="0"/>
        <v>107292793</v>
      </c>
      <c r="AF15" s="16">
        <f t="shared" si="0"/>
        <v>115619436</v>
      </c>
      <c r="AG15" s="16">
        <f t="shared" si="0"/>
        <v>115048780</v>
      </c>
      <c r="AH15" s="16">
        <f t="shared" si="0"/>
        <v>108138101</v>
      </c>
      <c r="AI15" s="16">
        <f t="shared" si="0"/>
        <v>114463096</v>
      </c>
      <c r="AJ15" s="16">
        <f t="shared" si="0"/>
        <v>120052581</v>
      </c>
      <c r="AK15" s="16">
        <f t="shared" si="0"/>
        <v>119596466</v>
      </c>
    </row>
    <row r="16" spans="1:37">
      <c r="N16" t="s">
        <v>76</v>
      </c>
      <c r="O16" s="16">
        <f>SUM(O2:O13)</f>
        <v>41877115</v>
      </c>
      <c r="P16" s="16">
        <f t="shared" ref="P16:AK16" si="1">SUM(P2:P13)</f>
        <v>45685888</v>
      </c>
      <c r="Q16" s="16">
        <f t="shared" si="1"/>
        <v>48018031</v>
      </c>
      <c r="R16" s="16">
        <f t="shared" si="1"/>
        <v>53614083</v>
      </c>
      <c r="S16" s="16">
        <f t="shared" si="1"/>
        <v>56002217</v>
      </c>
      <c r="T16" s="16"/>
      <c r="U16" s="16">
        <f t="shared" si="1"/>
        <v>69266054</v>
      </c>
      <c r="V16" s="16">
        <f t="shared" si="1"/>
        <v>66959296</v>
      </c>
      <c r="W16" s="16">
        <f t="shared" si="1"/>
        <v>71193837</v>
      </c>
      <c r="X16" s="16">
        <f t="shared" si="1"/>
        <v>76144062</v>
      </c>
      <c r="Y16" s="16">
        <f t="shared" si="1"/>
        <v>84740952</v>
      </c>
      <c r="Z16" s="16">
        <f t="shared" si="1"/>
        <v>92232128</v>
      </c>
      <c r="AA16" s="16">
        <f t="shared" si="1"/>
        <v>107644936</v>
      </c>
      <c r="AB16" s="16">
        <f t="shared" si="1"/>
        <v>110758943</v>
      </c>
      <c r="AC16" s="16">
        <f t="shared" si="1"/>
        <v>121396752</v>
      </c>
      <c r="AD16" s="16">
        <f t="shared" si="1"/>
        <v>128077124</v>
      </c>
      <c r="AE16" s="16">
        <f t="shared" si="1"/>
        <v>134393450</v>
      </c>
      <c r="AF16" s="16">
        <f t="shared" si="1"/>
        <v>144621562</v>
      </c>
      <c r="AG16" s="16">
        <f t="shared" si="1"/>
        <v>144838258</v>
      </c>
      <c r="AH16" s="16">
        <f t="shared" si="1"/>
        <v>145451357</v>
      </c>
      <c r="AI16" s="16">
        <f t="shared" si="1"/>
        <v>153098076</v>
      </c>
      <c r="AJ16" s="16">
        <f t="shared" si="1"/>
        <v>164461413</v>
      </c>
      <c r="AK16" s="16">
        <f t="shared" si="1"/>
        <v>167197164</v>
      </c>
    </row>
    <row r="17" spans="14:37">
      <c r="N17" t="s">
        <v>77</v>
      </c>
      <c r="O17" s="17">
        <f>O15/O16</f>
        <v>0.75607627220738582</v>
      </c>
      <c r="P17" s="17">
        <f t="shared" ref="P17:AK17" si="2">P15/P16</f>
        <v>0.75300876279344731</v>
      </c>
      <c r="Q17" s="17">
        <f t="shared" si="2"/>
        <v>0.7435904650067805</v>
      </c>
      <c r="R17" s="17">
        <f t="shared" si="2"/>
        <v>0.75115898186676067</v>
      </c>
      <c r="S17" s="17">
        <f t="shared" si="2"/>
        <v>0.74803015387765814</v>
      </c>
      <c r="T17" s="17"/>
      <c r="U17" s="17">
        <f t="shared" si="2"/>
        <v>0.78091926530129752</v>
      </c>
      <c r="V17" s="17">
        <f t="shared" si="2"/>
        <v>0.77661723026478657</v>
      </c>
      <c r="W17" s="17">
        <f t="shared" si="2"/>
        <v>0.79447331936892229</v>
      </c>
      <c r="X17" s="17">
        <f t="shared" si="2"/>
        <v>0.81591802916949718</v>
      </c>
      <c r="Y17" s="17">
        <f t="shared" si="2"/>
        <v>0.81743646212518362</v>
      </c>
      <c r="Z17" s="17">
        <f t="shared" si="2"/>
        <v>0.81624295820215709</v>
      </c>
      <c r="AA17" s="17">
        <f t="shared" si="2"/>
        <v>0.805324172425538</v>
      </c>
      <c r="AB17" s="17">
        <f t="shared" si="2"/>
        <v>0.80513400168508287</v>
      </c>
      <c r="AC17" s="17">
        <f t="shared" si="2"/>
        <v>0.79917634040159491</v>
      </c>
      <c r="AD17" s="17">
        <f t="shared" si="2"/>
        <v>0.80033403154805383</v>
      </c>
      <c r="AE17" s="17">
        <f t="shared" si="2"/>
        <v>0.79834837932949854</v>
      </c>
      <c r="AF17" s="17">
        <f t="shared" si="2"/>
        <v>0.79946195021735422</v>
      </c>
      <c r="AG17" s="17">
        <f t="shared" si="2"/>
        <v>0.7943259024835827</v>
      </c>
      <c r="AH17" s="17">
        <f t="shared" si="2"/>
        <v>0.74346574160872214</v>
      </c>
      <c r="AI17" s="17">
        <f t="shared" si="2"/>
        <v>0.74764555499704644</v>
      </c>
      <c r="AJ17" s="17">
        <f t="shared" si="2"/>
        <v>0.72997415509253838</v>
      </c>
      <c r="AK17" s="17">
        <f t="shared" si="2"/>
        <v>0.71530200117509168</v>
      </c>
    </row>
    <row r="18" spans="14:37">
      <c r="N18" t="s">
        <v>78</v>
      </c>
      <c r="O18" s="18">
        <f>O15/O15</f>
        <v>1</v>
      </c>
      <c r="P18" s="18">
        <f>P15/$O$15</f>
        <v>1.086525034684001</v>
      </c>
      <c r="Q18" s="18">
        <f t="shared" ref="Q18:AK18" si="3">Q15/$O$15</f>
        <v>1.1277057539705035</v>
      </c>
      <c r="R18" s="18">
        <f t="shared" si="3"/>
        <v>1.2719451493926861</v>
      </c>
      <c r="S18" s="18">
        <f t="shared" si="3"/>
        <v>1.3230673786007854</v>
      </c>
      <c r="T18" s="18"/>
      <c r="U18" s="18">
        <f t="shared" si="3"/>
        <v>1.7083789856912763</v>
      </c>
      <c r="V18" s="18">
        <f t="shared" si="3"/>
        <v>1.6423871448602918</v>
      </c>
      <c r="W18" s="18">
        <f t="shared" si="3"/>
        <v>1.7864026462012716</v>
      </c>
      <c r="X18" s="18">
        <f t="shared" si="3"/>
        <v>1.962186156258487</v>
      </c>
      <c r="Y18" s="18">
        <f t="shared" si="3"/>
        <v>2.1877867152577988</v>
      </c>
      <c r="Z18" s="18">
        <f t="shared" si="3"/>
        <v>2.3777123469863666</v>
      </c>
      <c r="AA18" s="18">
        <f t="shared" si="3"/>
        <v>2.7379276984140093</v>
      </c>
      <c r="AB18" s="18">
        <f t="shared" si="3"/>
        <v>2.8164666090355488</v>
      </c>
      <c r="AC18" s="18">
        <f t="shared" si="3"/>
        <v>3.0641309522339397</v>
      </c>
      <c r="AD18" s="18">
        <f t="shared" si="3"/>
        <v>3.2374307508303333</v>
      </c>
      <c r="AE18" s="18">
        <f t="shared" si="3"/>
        <v>3.3886614908149579</v>
      </c>
      <c r="AF18" s="18">
        <f t="shared" si="3"/>
        <v>3.6516444339644005</v>
      </c>
      <c r="AG18" s="18">
        <f t="shared" si="3"/>
        <v>3.6336212288857284</v>
      </c>
      <c r="AH18" s="18">
        <f t="shared" si="3"/>
        <v>3.4153591150205074</v>
      </c>
      <c r="AI18" s="18">
        <f t="shared" si="3"/>
        <v>3.6151233898315578</v>
      </c>
      <c r="AJ18" s="18">
        <f t="shared" si="3"/>
        <v>3.7916578246559718</v>
      </c>
      <c r="AK18" s="18">
        <f t="shared" si="3"/>
        <v>3.7772522034332763</v>
      </c>
    </row>
    <row r="19" spans="14:37">
      <c r="N19" t="s">
        <v>79</v>
      </c>
      <c r="O19" s="16">
        <f>SUM(O5:O7)</f>
        <v>9947104</v>
      </c>
      <c r="P19" s="16">
        <f t="shared" ref="P19:AK19" si="4">SUM(P5:P7)</f>
        <v>10887559</v>
      </c>
      <c r="Q19" s="16">
        <f t="shared" si="4"/>
        <v>11747622</v>
      </c>
      <c r="R19" s="16">
        <f t="shared" si="4"/>
        <v>12551169</v>
      </c>
      <c r="S19" s="16">
        <f t="shared" si="4"/>
        <v>13063495</v>
      </c>
      <c r="T19" s="16">
        <f t="shared" si="4"/>
        <v>0</v>
      </c>
      <c r="U19" s="16">
        <f t="shared" si="4"/>
        <v>15174858</v>
      </c>
      <c r="V19" s="16">
        <f t="shared" si="4"/>
        <v>14957553</v>
      </c>
      <c r="W19" s="16">
        <f t="shared" si="4"/>
        <v>14632233</v>
      </c>
      <c r="X19" s="16">
        <f t="shared" si="4"/>
        <v>13581049</v>
      </c>
      <c r="Y19" s="16">
        <f t="shared" si="4"/>
        <v>14867350</v>
      </c>
      <c r="Z19" s="16">
        <f t="shared" si="4"/>
        <v>16306391</v>
      </c>
      <c r="AA19" s="16">
        <f t="shared" si="4"/>
        <v>20246127</v>
      </c>
      <c r="AB19" s="16">
        <f t="shared" si="4"/>
        <v>20790550</v>
      </c>
      <c r="AC19" s="16">
        <f t="shared" si="4"/>
        <v>23516037</v>
      </c>
      <c r="AD19" s="16">
        <f t="shared" si="4"/>
        <v>24403951</v>
      </c>
      <c r="AE19" s="16">
        <f t="shared" si="4"/>
        <v>25697893</v>
      </c>
      <c r="AF19" s="16">
        <f t="shared" si="4"/>
        <v>27447871</v>
      </c>
      <c r="AG19" s="16">
        <f t="shared" si="4"/>
        <v>28312676</v>
      </c>
      <c r="AH19" s="16">
        <f t="shared" si="4"/>
        <v>29207874</v>
      </c>
      <c r="AI19" s="16">
        <f t="shared" si="4"/>
        <v>28006024</v>
      </c>
      <c r="AJ19" s="16">
        <f t="shared" si="4"/>
        <v>30830005</v>
      </c>
      <c r="AK19" s="16">
        <f t="shared" si="4"/>
        <v>31750773</v>
      </c>
    </row>
    <row r="20" spans="14:37">
      <c r="N20" t="s">
        <v>80</v>
      </c>
      <c r="O20">
        <f>O19/O19</f>
        <v>1</v>
      </c>
      <c r="P20" s="18">
        <f>P19/$O$19</f>
        <v>1.0945456084504595</v>
      </c>
      <c r="Q20" s="18">
        <f t="shared" ref="Q20:AK20" si="5">Q19/$O$19</f>
        <v>1.1810092666166956</v>
      </c>
      <c r="R20" s="18">
        <f t="shared" si="5"/>
        <v>1.2617912711076511</v>
      </c>
      <c r="S20" s="18">
        <f t="shared" si="5"/>
        <v>1.3132963121728696</v>
      </c>
      <c r="T20" s="18">
        <f t="shared" si="5"/>
        <v>0</v>
      </c>
      <c r="U20" s="18">
        <f t="shared" si="5"/>
        <v>1.5255553777260196</v>
      </c>
      <c r="V20" s="18">
        <f t="shared" si="5"/>
        <v>1.5037093208234276</v>
      </c>
      <c r="W20" s="18">
        <f t="shared" si="5"/>
        <v>1.4710043244747415</v>
      </c>
      <c r="X20" s="18">
        <f t="shared" si="5"/>
        <v>1.3653269333466302</v>
      </c>
      <c r="Y20" s="18">
        <f t="shared" si="5"/>
        <v>1.4946410533156183</v>
      </c>
      <c r="Z20" s="18">
        <f t="shared" si="5"/>
        <v>1.6393103962721209</v>
      </c>
      <c r="AA20" s="18">
        <f t="shared" si="5"/>
        <v>2.0353790409751422</v>
      </c>
      <c r="AB20" s="18">
        <f t="shared" si="5"/>
        <v>2.0901108503540327</v>
      </c>
      <c r="AC20" s="18">
        <f t="shared" si="5"/>
        <v>2.3641088903865888</v>
      </c>
      <c r="AD20" s="18">
        <f t="shared" si="5"/>
        <v>2.453372458958909</v>
      </c>
      <c r="AE20" s="18">
        <f t="shared" si="5"/>
        <v>2.5834547422043643</v>
      </c>
      <c r="AF20" s="18">
        <f t="shared" si="5"/>
        <v>2.759383133020425</v>
      </c>
      <c r="AG20" s="18">
        <f t="shared" si="5"/>
        <v>2.8463235128535902</v>
      </c>
      <c r="AH20" s="18">
        <f t="shared" si="5"/>
        <v>2.9363193548594646</v>
      </c>
      <c r="AI20" s="18">
        <f t="shared" si="5"/>
        <v>2.8154952436407621</v>
      </c>
      <c r="AJ20" s="18">
        <f t="shared" si="5"/>
        <v>3.0993950601099578</v>
      </c>
      <c r="AK20" s="18">
        <f t="shared" si="5"/>
        <v>3.1919614995480092</v>
      </c>
    </row>
    <row r="21" spans="14:37">
      <c r="N21" t="s">
        <v>81</v>
      </c>
      <c r="O21" s="17">
        <f>O19/O16</f>
        <v>0.23753078501229133</v>
      </c>
      <c r="P21" s="17">
        <f t="shared" ref="P21:AK21" si="6">P19/P16</f>
        <v>0.23831339340498317</v>
      </c>
      <c r="Q21" s="17">
        <f t="shared" si="6"/>
        <v>0.24465022316304474</v>
      </c>
      <c r="R21" s="17">
        <f t="shared" si="6"/>
        <v>0.23410209216858191</v>
      </c>
      <c r="S21" s="17">
        <f t="shared" si="6"/>
        <v>0.23326746153638883</v>
      </c>
      <c r="T21" s="17"/>
      <c r="U21" s="17">
        <f t="shared" si="6"/>
        <v>0.21908073469870248</v>
      </c>
      <c r="V21" s="17">
        <f t="shared" si="6"/>
        <v>0.22338276973521345</v>
      </c>
      <c r="W21" s="17">
        <f t="shared" si="6"/>
        <v>0.20552668063107765</v>
      </c>
      <c r="X21" s="17">
        <f t="shared" si="6"/>
        <v>0.17835992253736083</v>
      </c>
      <c r="Y21" s="17">
        <f t="shared" si="6"/>
        <v>0.17544468936341429</v>
      </c>
      <c r="Z21" s="17">
        <f t="shared" si="6"/>
        <v>0.17679729779193645</v>
      </c>
      <c r="AA21" s="17">
        <f t="shared" si="6"/>
        <v>0.18808248443754011</v>
      </c>
      <c r="AB21" s="17">
        <f t="shared" si="6"/>
        <v>0.18770989896499826</v>
      </c>
      <c r="AC21" s="17">
        <f t="shared" si="6"/>
        <v>0.19371224198815468</v>
      </c>
      <c r="AD21" s="17">
        <f t="shared" si="6"/>
        <v>0.19054106024429468</v>
      </c>
      <c r="AE21" s="17">
        <f t="shared" si="6"/>
        <v>0.19121387984310248</v>
      </c>
      <c r="AF21" s="17">
        <f t="shared" si="6"/>
        <v>0.18979100087440626</v>
      </c>
      <c r="AG21" s="17">
        <f t="shared" si="6"/>
        <v>0.19547788264617211</v>
      </c>
      <c r="AH21" s="17">
        <f t="shared" si="6"/>
        <v>0.20080853559860565</v>
      </c>
      <c r="AI21" s="17">
        <f t="shared" si="6"/>
        <v>0.18292864764675423</v>
      </c>
      <c r="AJ21" s="17">
        <f t="shared" si="6"/>
        <v>0.18746041662672569</v>
      </c>
      <c r="AK21" s="17">
        <f t="shared" si="6"/>
        <v>0.18990018873765108</v>
      </c>
    </row>
  </sheetData>
  <autoFilter ref="A1:AK1">
    <sortState ref="A2:AK13">
      <sortCondition ref="L1:L13"/>
    </sortState>
  </autoFilter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topLeftCell="G55" workbookViewId="0">
      <selection activeCell="AL62" sqref="AL62"/>
    </sheetView>
  </sheetViews>
  <sheetFormatPr baseColWidth="10" defaultRowHeight="15" x14ac:dyDescent="0"/>
  <cols>
    <col min="1" max="3" width="10.83203125" style="11"/>
    <col min="4" max="4" width="24.83203125" style="11" bestFit="1" customWidth="1"/>
    <col min="5" max="13" width="10.83203125" style="11"/>
    <col min="14" max="14" width="15.6640625" style="11" bestFit="1" customWidth="1"/>
    <col min="15" max="19" width="11.33203125" style="11" bestFit="1" customWidth="1"/>
    <col min="20" max="20" width="11" style="11" bestFit="1" customWidth="1"/>
    <col min="21" max="26" width="11.33203125" style="11" bestFit="1" customWidth="1"/>
    <col min="27" max="37" width="12.33203125" style="11" bestFit="1" customWidth="1"/>
    <col min="38" max="16384" width="10.83203125" style="11"/>
  </cols>
  <sheetData>
    <row r="1" spans="1:37" s="13" customFormat="1">
      <c r="A1" s="13" t="s">
        <v>16</v>
      </c>
      <c r="B1" s="13" t="s">
        <v>17</v>
      </c>
      <c r="C1" s="13" t="s">
        <v>18</v>
      </c>
      <c r="D1" s="13" t="s">
        <v>19</v>
      </c>
      <c r="E1" s="13" t="s">
        <v>20</v>
      </c>
      <c r="F1" s="13" t="s">
        <v>21</v>
      </c>
      <c r="G1" s="13" t="s">
        <v>22</v>
      </c>
      <c r="H1" s="13" t="s">
        <v>23</v>
      </c>
      <c r="I1" s="13" t="s">
        <v>24</v>
      </c>
      <c r="J1" s="13" t="s">
        <v>25</v>
      </c>
      <c r="K1" s="13" t="s">
        <v>26</v>
      </c>
      <c r="L1" s="13" t="s">
        <v>27</v>
      </c>
      <c r="M1" s="13" t="s">
        <v>74</v>
      </c>
      <c r="N1" s="13" t="s">
        <v>28</v>
      </c>
      <c r="O1" s="13" t="s">
        <v>29</v>
      </c>
      <c r="P1" s="13" t="s">
        <v>30</v>
      </c>
      <c r="Q1" s="13" t="s">
        <v>31</v>
      </c>
      <c r="R1" s="13" t="s">
        <v>32</v>
      </c>
      <c r="S1" s="13" t="s">
        <v>33</v>
      </c>
      <c r="T1" s="13" t="s">
        <v>34</v>
      </c>
      <c r="U1" s="13" t="s">
        <v>35</v>
      </c>
      <c r="V1" s="13" t="s">
        <v>36</v>
      </c>
      <c r="W1" s="13" t="s">
        <v>37</v>
      </c>
      <c r="X1" s="13" t="s">
        <v>38</v>
      </c>
      <c r="Y1" s="13" t="s">
        <v>39</v>
      </c>
      <c r="Z1" s="13" t="s">
        <v>40</v>
      </c>
      <c r="AA1" s="13" t="s">
        <v>41</v>
      </c>
      <c r="AB1" s="13" t="s">
        <v>42</v>
      </c>
      <c r="AC1" s="13" t="s">
        <v>43</v>
      </c>
      <c r="AD1" s="13" t="s">
        <v>44</v>
      </c>
      <c r="AE1" s="13" t="s">
        <v>45</v>
      </c>
      <c r="AF1" s="13" t="s">
        <v>46</v>
      </c>
      <c r="AG1" s="13" t="s">
        <v>47</v>
      </c>
      <c r="AH1" s="13" t="s">
        <v>48</v>
      </c>
      <c r="AI1" s="13" t="s">
        <v>49</v>
      </c>
      <c r="AJ1" s="13" t="s">
        <v>50</v>
      </c>
      <c r="AK1" s="13" t="s">
        <v>70</v>
      </c>
    </row>
    <row r="2" spans="1:37">
      <c r="A2" s="11">
        <v>2012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>
        <v>2010</v>
      </c>
      <c r="H2" s="11" t="s">
        <v>5</v>
      </c>
      <c r="I2" s="11">
        <v>37</v>
      </c>
      <c r="J2" s="11">
        <v>523</v>
      </c>
      <c r="K2" s="11">
        <v>1362416</v>
      </c>
      <c r="L2" s="11" t="s">
        <v>62</v>
      </c>
      <c r="M2" s="11" t="str">
        <f>LOOKUP(L2, glossary!A$3:B$10)</f>
        <v>Commuter Bus</v>
      </c>
      <c r="N2" s="11" t="s">
        <v>6</v>
      </c>
      <c r="AJ2" s="11">
        <v>520834</v>
      </c>
    </row>
    <row r="3" spans="1:37">
      <c r="A3" s="11">
        <v>2013</v>
      </c>
      <c r="B3" s="11" t="s">
        <v>0</v>
      </c>
      <c r="C3" s="11" t="s">
        <v>61</v>
      </c>
      <c r="D3" s="11" t="s">
        <v>2</v>
      </c>
      <c r="E3" s="11" t="s">
        <v>3</v>
      </c>
      <c r="F3" s="11" t="s">
        <v>4</v>
      </c>
      <c r="G3" s="11">
        <v>2010</v>
      </c>
      <c r="H3" s="11" t="s">
        <v>5</v>
      </c>
      <c r="I3" s="11">
        <v>37</v>
      </c>
      <c r="J3" s="11">
        <v>523</v>
      </c>
      <c r="K3" s="11">
        <v>1362416</v>
      </c>
      <c r="L3" s="11" t="s">
        <v>62</v>
      </c>
      <c r="M3" s="11" t="str">
        <f>LOOKUP(L3, glossary!A$3:B$10)</f>
        <v>Commuter Bus</v>
      </c>
      <c r="N3" s="11" t="s">
        <v>7</v>
      </c>
      <c r="AJ3" s="11">
        <v>78818</v>
      </c>
      <c r="AK3" s="11">
        <v>641492</v>
      </c>
    </row>
    <row r="4" spans="1:37">
      <c r="A4" s="11">
        <v>2012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>
        <v>2010</v>
      </c>
      <c r="H4" s="11" t="s">
        <v>5</v>
      </c>
      <c r="I4" s="11">
        <v>37</v>
      </c>
      <c r="J4" s="11">
        <v>523</v>
      </c>
      <c r="K4" s="11">
        <v>1362416</v>
      </c>
      <c r="L4" s="11" t="s">
        <v>68</v>
      </c>
      <c r="M4" s="11" t="str">
        <f>LOOKUP(L4, glossary!A$3:B$10)</f>
        <v>Commuter Rail</v>
      </c>
      <c r="N4" s="11" t="s">
        <v>7</v>
      </c>
      <c r="AH4" s="11">
        <v>120788</v>
      </c>
      <c r="AI4" s="11">
        <v>0</v>
      </c>
      <c r="AJ4" s="11">
        <v>0</v>
      </c>
    </row>
    <row r="5" spans="1:37">
      <c r="A5" s="11">
        <v>2012</v>
      </c>
      <c r="B5" s="11" t="s">
        <v>0</v>
      </c>
      <c r="C5" s="11" t="s">
        <v>1</v>
      </c>
      <c r="D5" s="11" t="s">
        <v>2</v>
      </c>
      <c r="E5" s="11" t="s">
        <v>3</v>
      </c>
      <c r="F5" s="11" t="s">
        <v>4</v>
      </c>
      <c r="G5" s="11">
        <v>2010</v>
      </c>
      <c r="H5" s="11" t="s">
        <v>5</v>
      </c>
      <c r="I5" s="11">
        <v>37</v>
      </c>
      <c r="J5" s="11">
        <v>523</v>
      </c>
      <c r="K5" s="11">
        <v>1362416</v>
      </c>
      <c r="L5" s="11" t="s">
        <v>63</v>
      </c>
      <c r="M5" s="11" t="str">
        <f>LOOKUP(L5, glossary!A$3:B$10)</f>
        <v>Demand Response</v>
      </c>
      <c r="N5" s="11" t="s">
        <v>6</v>
      </c>
      <c r="O5" s="11">
        <v>362200</v>
      </c>
      <c r="P5" s="11">
        <v>357108</v>
      </c>
      <c r="Q5" s="11">
        <v>350840</v>
      </c>
      <c r="R5" s="11">
        <v>357048</v>
      </c>
      <c r="S5" s="11">
        <v>353287</v>
      </c>
      <c r="U5" s="11">
        <v>365836</v>
      </c>
      <c r="V5" s="11">
        <v>402381</v>
      </c>
      <c r="W5" s="11">
        <v>390088</v>
      </c>
      <c r="X5" s="11">
        <v>374040</v>
      </c>
      <c r="Y5" s="11">
        <v>355295</v>
      </c>
      <c r="Z5" s="11">
        <v>383731</v>
      </c>
      <c r="AA5" s="11">
        <v>387887</v>
      </c>
      <c r="AB5" s="11">
        <v>405237</v>
      </c>
      <c r="AC5" s="11">
        <v>430295</v>
      </c>
      <c r="AD5" s="11">
        <v>395635</v>
      </c>
      <c r="AE5" s="11">
        <v>422558</v>
      </c>
      <c r="AF5" s="11">
        <v>476000</v>
      </c>
      <c r="AG5" s="11">
        <v>445060</v>
      </c>
      <c r="AH5" s="11">
        <v>471760</v>
      </c>
      <c r="AI5" s="11">
        <v>464902</v>
      </c>
      <c r="AJ5" s="11">
        <v>382786</v>
      </c>
    </row>
    <row r="6" spans="1:37">
      <c r="A6" s="11">
        <v>2013</v>
      </c>
      <c r="B6" s="11" t="s">
        <v>0</v>
      </c>
      <c r="C6" s="11" t="s">
        <v>61</v>
      </c>
      <c r="D6" s="11" t="s">
        <v>2</v>
      </c>
      <c r="E6" s="11" t="s">
        <v>3</v>
      </c>
      <c r="F6" s="11" t="s">
        <v>4</v>
      </c>
      <c r="G6" s="11">
        <v>2010</v>
      </c>
      <c r="H6" s="11" t="s">
        <v>5</v>
      </c>
      <c r="I6" s="11">
        <v>37</v>
      </c>
      <c r="J6" s="11">
        <v>523</v>
      </c>
      <c r="K6" s="11">
        <v>1362416</v>
      </c>
      <c r="L6" s="11" t="s">
        <v>63</v>
      </c>
      <c r="M6" s="11" t="str">
        <f>LOOKUP(L6, glossary!A$3:B$10)</f>
        <v>Demand Response</v>
      </c>
      <c r="N6" s="11" t="s">
        <v>7</v>
      </c>
      <c r="O6" s="11">
        <v>66388</v>
      </c>
      <c r="P6" s="11">
        <v>67873</v>
      </c>
      <c r="Q6" s="11">
        <v>68864</v>
      </c>
      <c r="R6" s="11">
        <v>88995</v>
      </c>
      <c r="S6" s="11">
        <v>89662</v>
      </c>
      <c r="U6" s="11">
        <v>89954</v>
      </c>
      <c r="V6" s="11">
        <v>82833</v>
      </c>
      <c r="W6" s="11">
        <v>20148</v>
      </c>
      <c r="X6" s="11">
        <v>3404</v>
      </c>
      <c r="Y6" s="11">
        <v>3432</v>
      </c>
      <c r="Z6" s="11">
        <v>2857</v>
      </c>
      <c r="AA6" s="11">
        <v>2581</v>
      </c>
      <c r="AB6" s="11">
        <v>2010</v>
      </c>
      <c r="AC6" s="11">
        <v>1907</v>
      </c>
      <c r="AD6" s="11">
        <v>187445</v>
      </c>
      <c r="AE6" s="11">
        <v>251976</v>
      </c>
      <c r="AF6" s="11">
        <v>238563</v>
      </c>
      <c r="AG6" s="11">
        <v>257750</v>
      </c>
      <c r="AH6" s="11">
        <v>4730</v>
      </c>
      <c r="AI6" s="11">
        <v>55658</v>
      </c>
      <c r="AJ6" s="11">
        <v>195529</v>
      </c>
      <c r="AK6" s="11">
        <v>592042</v>
      </c>
    </row>
    <row r="7" spans="1:37">
      <c r="A7" s="11">
        <v>2013</v>
      </c>
      <c r="B7" s="11" t="s">
        <v>0</v>
      </c>
      <c r="C7" s="11" t="s">
        <v>61</v>
      </c>
      <c r="D7" s="11" t="s">
        <v>2</v>
      </c>
      <c r="E7" s="11" t="s">
        <v>3</v>
      </c>
      <c r="F7" s="11" t="s">
        <v>4</v>
      </c>
      <c r="G7" s="11">
        <v>2010</v>
      </c>
      <c r="H7" s="11" t="s">
        <v>5</v>
      </c>
      <c r="I7" s="11">
        <v>37</v>
      </c>
      <c r="J7" s="11">
        <v>523</v>
      </c>
      <c r="K7" s="11">
        <v>1362416</v>
      </c>
      <c r="L7" s="11" t="s">
        <v>64</v>
      </c>
      <c r="M7" s="11" t="str">
        <f>LOOKUP(L7, glossary!A$3:B$10)</f>
        <v>Demand Response-Taxi</v>
      </c>
      <c r="N7" s="11" t="s">
        <v>7</v>
      </c>
      <c r="AH7" s="11">
        <v>189609</v>
      </c>
      <c r="AI7" s="11">
        <v>126439</v>
      </c>
      <c r="AJ7" s="11">
        <v>33431</v>
      </c>
      <c r="AK7" s="11">
        <v>20144</v>
      </c>
    </row>
    <row r="8" spans="1:37">
      <c r="A8" s="11">
        <v>2012</v>
      </c>
      <c r="B8" s="11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>
        <v>2010</v>
      </c>
      <c r="H8" s="11" t="s">
        <v>5</v>
      </c>
      <c r="I8" s="11">
        <v>37</v>
      </c>
      <c r="J8" s="11">
        <v>523</v>
      </c>
      <c r="K8" s="11">
        <v>1362416</v>
      </c>
      <c r="L8" s="11" t="s">
        <v>65</v>
      </c>
      <c r="M8" s="11" t="str">
        <f>LOOKUP(L8, glossary!A$3:B$10)</f>
        <v>Bus</v>
      </c>
      <c r="N8" s="11" t="s">
        <v>6</v>
      </c>
      <c r="O8" s="11">
        <v>16849302</v>
      </c>
      <c r="P8" s="11">
        <v>16364451</v>
      </c>
      <c r="Q8" s="11">
        <v>14665055</v>
      </c>
      <c r="R8" s="11">
        <v>16454176</v>
      </c>
      <c r="S8" s="11">
        <v>18676333</v>
      </c>
      <c r="U8" s="11">
        <v>20588575</v>
      </c>
      <c r="V8" s="11">
        <v>20864821</v>
      </c>
      <c r="W8" s="11">
        <v>24495291</v>
      </c>
      <c r="X8" s="11">
        <v>27911325</v>
      </c>
      <c r="Y8" s="11">
        <v>23711161</v>
      </c>
      <c r="Z8" s="11">
        <v>22839783</v>
      </c>
      <c r="AA8" s="11">
        <v>24187262</v>
      </c>
      <c r="AB8" s="11">
        <v>24149411</v>
      </c>
      <c r="AC8" s="11">
        <v>22994745</v>
      </c>
      <c r="AD8" s="11">
        <v>25860778</v>
      </c>
      <c r="AE8" s="11">
        <v>23504100</v>
      </c>
      <c r="AF8" s="11">
        <v>24698018</v>
      </c>
      <c r="AG8" s="11">
        <v>25686673</v>
      </c>
      <c r="AH8" s="11">
        <v>22655438</v>
      </c>
      <c r="AI8" s="11">
        <v>21012071</v>
      </c>
      <c r="AJ8" s="11">
        <v>19010826</v>
      </c>
    </row>
    <row r="9" spans="1:37">
      <c r="A9" s="11">
        <v>2013</v>
      </c>
      <c r="B9" s="11" t="s">
        <v>0</v>
      </c>
      <c r="C9" s="11" t="s">
        <v>61</v>
      </c>
      <c r="D9" s="11" t="s">
        <v>2</v>
      </c>
      <c r="E9" s="11" t="s">
        <v>3</v>
      </c>
      <c r="F9" s="11" t="s">
        <v>4</v>
      </c>
      <c r="G9" s="11">
        <v>2010</v>
      </c>
      <c r="H9" s="11" t="s">
        <v>5</v>
      </c>
      <c r="I9" s="11">
        <v>37</v>
      </c>
      <c r="J9" s="11">
        <v>523</v>
      </c>
      <c r="K9" s="11">
        <v>1362416</v>
      </c>
      <c r="L9" s="11" t="s">
        <v>65</v>
      </c>
      <c r="M9" s="11" t="str">
        <f>LOOKUP(L9, glossary!A$3:B$10)</f>
        <v>Bus</v>
      </c>
      <c r="N9" s="11" t="s">
        <v>7</v>
      </c>
      <c r="O9" s="11">
        <v>9896803</v>
      </c>
      <c r="P9" s="11">
        <v>8829276</v>
      </c>
      <c r="Q9" s="11">
        <v>10838300</v>
      </c>
      <c r="R9" s="11">
        <v>9406686</v>
      </c>
      <c r="S9" s="11">
        <v>8647654</v>
      </c>
      <c r="U9" s="11">
        <v>11454867</v>
      </c>
      <c r="V9" s="11">
        <v>8649440</v>
      </c>
      <c r="W9" s="11">
        <v>11231912</v>
      </c>
      <c r="X9" s="11">
        <v>9594964</v>
      </c>
      <c r="Y9" s="11">
        <v>9648866</v>
      </c>
      <c r="Z9" s="11">
        <v>12082648</v>
      </c>
      <c r="AA9" s="11">
        <v>12406005</v>
      </c>
      <c r="AB9" s="11">
        <v>10913220</v>
      </c>
      <c r="AC9" s="11">
        <v>9481472</v>
      </c>
      <c r="AD9" s="11">
        <v>8603307</v>
      </c>
      <c r="AE9" s="11">
        <v>9536561</v>
      </c>
      <c r="AF9" s="11">
        <v>11641072</v>
      </c>
      <c r="AG9" s="11">
        <v>12730812</v>
      </c>
      <c r="AH9" s="11">
        <v>12158915</v>
      </c>
      <c r="AI9" s="11">
        <v>12474899</v>
      </c>
      <c r="AJ9" s="11">
        <v>14537552</v>
      </c>
      <c r="AK9" s="11">
        <v>34093992</v>
      </c>
    </row>
    <row r="10" spans="1:37">
      <c r="A10" s="11">
        <v>2012</v>
      </c>
      <c r="B10" s="11" t="s">
        <v>0</v>
      </c>
      <c r="C10" s="11" t="s">
        <v>1</v>
      </c>
      <c r="D10" s="11" t="s">
        <v>2</v>
      </c>
      <c r="E10" s="11" t="s">
        <v>3</v>
      </c>
      <c r="F10" s="11" t="s">
        <v>4</v>
      </c>
      <c r="G10" s="11">
        <v>2010</v>
      </c>
      <c r="H10" s="11" t="s">
        <v>5</v>
      </c>
      <c r="I10" s="11">
        <v>37</v>
      </c>
      <c r="J10" s="11">
        <v>523</v>
      </c>
      <c r="K10" s="11">
        <v>1362416</v>
      </c>
      <c r="L10" s="11" t="s">
        <v>69</v>
      </c>
      <c r="M10" s="11" t="str">
        <f>LOOKUP(L10, glossary!A$3:B$10)</f>
        <v>BRT</v>
      </c>
      <c r="N10" s="11" t="s">
        <v>7</v>
      </c>
      <c r="AJ10" s="11">
        <v>0</v>
      </c>
    </row>
    <row r="11" spans="1:37">
      <c r="A11" s="11">
        <v>2013</v>
      </c>
      <c r="B11" s="11" t="s">
        <v>0</v>
      </c>
      <c r="C11" s="11" t="s">
        <v>61</v>
      </c>
      <c r="D11" s="11" t="s">
        <v>2</v>
      </c>
      <c r="E11" s="11" t="s">
        <v>3</v>
      </c>
      <c r="F11" s="11" t="s">
        <v>4</v>
      </c>
      <c r="G11" s="11">
        <v>2010</v>
      </c>
      <c r="H11" s="11" t="s">
        <v>5</v>
      </c>
      <c r="I11" s="11">
        <v>37</v>
      </c>
      <c r="J11" s="11">
        <v>523</v>
      </c>
      <c r="K11" s="11">
        <v>1362416</v>
      </c>
      <c r="L11" s="11" t="s">
        <v>66</v>
      </c>
      <c r="M11" s="11" t="str">
        <f>LOOKUP(L11, glossary!A$3:B$10)</f>
        <v>Vanpool</v>
      </c>
      <c r="N11" s="11" t="s">
        <v>6</v>
      </c>
      <c r="X11" s="11">
        <v>243957</v>
      </c>
      <c r="Y11" s="11">
        <v>267817</v>
      </c>
      <c r="Z11" s="11">
        <v>258993</v>
      </c>
      <c r="AA11" s="11">
        <v>240025</v>
      </c>
      <c r="AB11" s="11">
        <v>242376</v>
      </c>
      <c r="AC11" s="11">
        <v>286285</v>
      </c>
      <c r="AD11" s="11">
        <v>335269</v>
      </c>
      <c r="AE11" s="11">
        <v>324443</v>
      </c>
      <c r="AF11" s="11">
        <v>345566</v>
      </c>
      <c r="AG11" s="11">
        <v>318274</v>
      </c>
      <c r="AH11" s="11">
        <v>258272</v>
      </c>
      <c r="AI11" s="11">
        <v>228636</v>
      </c>
      <c r="AJ11" s="11">
        <v>225192</v>
      </c>
      <c r="AK11" s="11">
        <v>219902</v>
      </c>
    </row>
    <row r="12" spans="1:37">
      <c r="A12" s="11">
        <v>2012</v>
      </c>
      <c r="B12" s="11" t="s">
        <v>0</v>
      </c>
      <c r="C12" s="11" t="s">
        <v>1</v>
      </c>
      <c r="D12" s="11" t="s">
        <v>2</v>
      </c>
      <c r="E12" s="11" t="s">
        <v>3</v>
      </c>
      <c r="F12" s="11" t="s">
        <v>4</v>
      </c>
      <c r="G12" s="11">
        <v>2010</v>
      </c>
      <c r="H12" s="11" t="s">
        <v>5</v>
      </c>
      <c r="I12" s="11">
        <v>37</v>
      </c>
      <c r="J12" s="11">
        <v>523</v>
      </c>
      <c r="K12" s="11">
        <v>1362416</v>
      </c>
      <c r="L12" s="11" t="s">
        <v>66</v>
      </c>
      <c r="M12" s="11" t="str">
        <f>LOOKUP(L12, glossary!A$3:B$10)</f>
        <v>Vanpool</v>
      </c>
      <c r="N12" s="11" t="s">
        <v>7</v>
      </c>
      <c r="O12" s="11">
        <v>144188</v>
      </c>
      <c r="P12" s="11">
        <v>190638</v>
      </c>
      <c r="Q12" s="11">
        <v>261286</v>
      </c>
      <c r="R12" s="11">
        <v>337491</v>
      </c>
      <c r="S12" s="11">
        <v>447270</v>
      </c>
      <c r="AI12" s="11">
        <v>0</v>
      </c>
      <c r="AJ12" s="11">
        <v>0</v>
      </c>
    </row>
    <row r="13" spans="1:37">
      <c r="A13" s="11">
        <v>2013</v>
      </c>
      <c r="B13" s="11" t="s">
        <v>0</v>
      </c>
      <c r="C13" s="11" t="s">
        <v>61</v>
      </c>
      <c r="D13" s="11" t="s">
        <v>2</v>
      </c>
      <c r="E13" s="11" t="s">
        <v>3</v>
      </c>
      <c r="F13" s="11" t="s">
        <v>4</v>
      </c>
      <c r="G13" s="11">
        <v>2010</v>
      </c>
      <c r="H13" s="11" t="s">
        <v>5</v>
      </c>
      <c r="I13" s="11">
        <v>37</v>
      </c>
      <c r="J13" s="11">
        <v>523</v>
      </c>
      <c r="K13" s="11">
        <v>1362416</v>
      </c>
      <c r="L13" s="11" t="s">
        <v>67</v>
      </c>
      <c r="M13" s="11" t="str">
        <f>LOOKUP(L13, glossary!A$3:B$10)</f>
        <v>Hybrid Rail</v>
      </c>
      <c r="N13" s="11" t="s">
        <v>7</v>
      </c>
      <c r="AI13" s="11">
        <v>377666</v>
      </c>
      <c r="AJ13" s="11">
        <v>527370</v>
      </c>
      <c r="AK13" s="11">
        <v>834699</v>
      </c>
    </row>
    <row r="15" spans="1:37">
      <c r="N15" s="11" t="s">
        <v>82</v>
      </c>
      <c r="O15" s="10">
        <f>O2+O3+O8+O9+O10</f>
        <v>26746105</v>
      </c>
      <c r="P15" s="10">
        <f t="shared" ref="P15:AK15" si="0">P2+P3+P8+P9+P10</f>
        <v>25193727</v>
      </c>
      <c r="Q15" s="10">
        <f t="shared" si="0"/>
        <v>25503355</v>
      </c>
      <c r="R15" s="10">
        <f t="shared" si="0"/>
        <v>25860862</v>
      </c>
      <c r="S15" s="10">
        <f t="shared" si="0"/>
        <v>27323987</v>
      </c>
      <c r="T15" s="10"/>
      <c r="U15" s="10">
        <f t="shared" si="0"/>
        <v>32043442</v>
      </c>
      <c r="V15" s="10">
        <f t="shared" si="0"/>
        <v>29514261</v>
      </c>
      <c r="W15" s="10">
        <f t="shared" si="0"/>
        <v>35727203</v>
      </c>
      <c r="X15" s="10">
        <f t="shared" si="0"/>
        <v>37506289</v>
      </c>
      <c r="Y15" s="10">
        <f t="shared" si="0"/>
        <v>33360027</v>
      </c>
      <c r="Z15" s="10">
        <f t="shared" si="0"/>
        <v>34922431</v>
      </c>
      <c r="AA15" s="10">
        <f t="shared" si="0"/>
        <v>36593267</v>
      </c>
      <c r="AB15" s="10">
        <f t="shared" si="0"/>
        <v>35062631</v>
      </c>
      <c r="AC15" s="10">
        <f t="shared" si="0"/>
        <v>32476217</v>
      </c>
      <c r="AD15" s="10">
        <f t="shared" si="0"/>
        <v>34464085</v>
      </c>
      <c r="AE15" s="10">
        <f t="shared" si="0"/>
        <v>33040661</v>
      </c>
      <c r="AF15" s="10">
        <f t="shared" si="0"/>
        <v>36339090</v>
      </c>
      <c r="AG15" s="10">
        <f t="shared" si="0"/>
        <v>38417485</v>
      </c>
      <c r="AH15" s="10">
        <f t="shared" si="0"/>
        <v>34814353</v>
      </c>
      <c r="AI15" s="10">
        <f t="shared" si="0"/>
        <v>33486970</v>
      </c>
      <c r="AJ15" s="10">
        <f t="shared" si="0"/>
        <v>34148030</v>
      </c>
      <c r="AK15" s="10">
        <f t="shared" si="0"/>
        <v>34735484</v>
      </c>
    </row>
    <row r="16" spans="1:37">
      <c r="N16" s="11" t="s">
        <v>94</v>
      </c>
      <c r="O16" s="11">
        <v>476447</v>
      </c>
      <c r="P16" s="11">
        <v>482296</v>
      </c>
      <c r="Q16" s="11">
        <v>492862</v>
      </c>
      <c r="R16" s="11">
        <v>508336</v>
      </c>
      <c r="S16" s="11">
        <v>526128</v>
      </c>
      <c r="T16" s="11">
        <v>548043</v>
      </c>
      <c r="U16" s="11">
        <v>567566</v>
      </c>
      <c r="V16" s="11">
        <v>613458</v>
      </c>
      <c r="W16" s="11">
        <v>629769</v>
      </c>
      <c r="X16" s="11">
        <v>656562</v>
      </c>
      <c r="Y16" s="11">
        <v>669693</v>
      </c>
      <c r="Z16" s="11">
        <v>680899</v>
      </c>
      <c r="AA16" s="11">
        <v>687708</v>
      </c>
      <c r="AB16" s="11">
        <v>692102</v>
      </c>
      <c r="AC16" s="11">
        <v>700407</v>
      </c>
      <c r="AD16" s="11">
        <v>718912</v>
      </c>
      <c r="AE16" s="11">
        <v>735088</v>
      </c>
      <c r="AF16" s="11">
        <v>750525</v>
      </c>
      <c r="AG16" s="11">
        <v>774037</v>
      </c>
      <c r="AH16" s="11">
        <v>790390</v>
      </c>
      <c r="AI16" s="11">
        <v>812025</v>
      </c>
      <c r="AJ16" s="11">
        <v>824205</v>
      </c>
      <c r="AK16" s="11">
        <v>842750</v>
      </c>
    </row>
    <row r="17" spans="14:37">
      <c r="N17" s="11" t="s">
        <v>95</v>
      </c>
      <c r="O17" s="11">
        <f>O16/$O$16</f>
        <v>1</v>
      </c>
      <c r="P17" s="11">
        <f t="shared" ref="P17:AK17" si="1">P16/$O$16</f>
        <v>1.01227628676432</v>
      </c>
      <c r="Q17" s="11">
        <f t="shared" si="1"/>
        <v>1.0344529402011136</v>
      </c>
      <c r="R17" s="11">
        <f t="shared" si="1"/>
        <v>1.0669308443541463</v>
      </c>
      <c r="S17" s="11">
        <f t="shared" si="1"/>
        <v>1.104273927635183</v>
      </c>
      <c r="T17" s="11">
        <f t="shared" si="1"/>
        <v>1.1502706492012753</v>
      </c>
      <c r="U17" s="11">
        <f t="shared" si="1"/>
        <v>1.1912468753082714</v>
      </c>
      <c r="V17" s="11">
        <f t="shared" si="1"/>
        <v>1.2875681870176536</v>
      </c>
      <c r="W17" s="11">
        <f t="shared" si="1"/>
        <v>1.3218028448075021</v>
      </c>
      <c r="X17" s="11">
        <f t="shared" si="1"/>
        <v>1.3780378510096611</v>
      </c>
      <c r="Y17" s="11">
        <f t="shared" si="1"/>
        <v>1.4055981043012129</v>
      </c>
      <c r="Z17" s="11">
        <f t="shared" si="1"/>
        <v>1.4291180341150223</v>
      </c>
      <c r="AA17" s="11">
        <f t="shared" si="1"/>
        <v>1.4434092354448658</v>
      </c>
      <c r="AB17" s="11">
        <f t="shared" si="1"/>
        <v>1.4526316673208142</v>
      </c>
      <c r="AC17" s="11">
        <f t="shared" si="1"/>
        <v>1.4700627771819321</v>
      </c>
      <c r="AD17" s="11">
        <f t="shared" si="1"/>
        <v>1.5089023543017377</v>
      </c>
      <c r="AE17" s="11">
        <f t="shared" si="1"/>
        <v>1.5428536647308095</v>
      </c>
      <c r="AF17" s="11">
        <f t="shared" si="1"/>
        <v>1.5752539107182961</v>
      </c>
      <c r="AG17" s="11">
        <f t="shared" si="1"/>
        <v>1.6246025266189104</v>
      </c>
      <c r="AH17" s="11">
        <f t="shared" si="1"/>
        <v>1.6589253369210006</v>
      </c>
      <c r="AI17" s="11">
        <f t="shared" si="1"/>
        <v>1.7043343750721487</v>
      </c>
      <c r="AJ17" s="11">
        <f t="shared" si="1"/>
        <v>1.7298986036222288</v>
      </c>
      <c r="AK17" s="11">
        <f t="shared" si="1"/>
        <v>1.7688221355155977</v>
      </c>
    </row>
    <row r="18" spans="14:37">
      <c r="N18" s="11" t="s">
        <v>96</v>
      </c>
      <c r="O18" s="11">
        <f>O15/$O$15</f>
        <v>1</v>
      </c>
      <c r="P18" s="11">
        <f t="shared" ref="P18:AK18" si="2">P15/$O$15</f>
        <v>0.9419587263266932</v>
      </c>
      <c r="Q18" s="11">
        <f t="shared" si="2"/>
        <v>0.95353529046565844</v>
      </c>
      <c r="R18" s="11">
        <f t="shared" si="2"/>
        <v>0.96690198441978747</v>
      </c>
      <c r="S18" s="11">
        <f t="shared" si="2"/>
        <v>1.0216062114464892</v>
      </c>
      <c r="U18" s="11">
        <f t="shared" si="2"/>
        <v>1.1980601287551964</v>
      </c>
      <c r="V18" s="11">
        <f t="shared" si="2"/>
        <v>1.1034975373049647</v>
      </c>
      <c r="W18" s="11">
        <f t="shared" si="2"/>
        <v>1.3357908749703928</v>
      </c>
      <c r="X18" s="11">
        <f t="shared" si="2"/>
        <v>1.4023084482768613</v>
      </c>
      <c r="Y18" s="11">
        <f t="shared" si="2"/>
        <v>1.2472854271678062</v>
      </c>
      <c r="Z18" s="11">
        <f t="shared" si="2"/>
        <v>1.305701559161605</v>
      </c>
      <c r="AA18" s="11">
        <f t="shared" si="2"/>
        <v>1.3681718141763071</v>
      </c>
      <c r="AB18" s="11">
        <f t="shared" si="2"/>
        <v>1.3109434439145438</v>
      </c>
      <c r="AC18" s="11">
        <f t="shared" si="2"/>
        <v>1.2142409894823938</v>
      </c>
      <c r="AD18" s="11">
        <f t="shared" si="2"/>
        <v>1.2885646339906316</v>
      </c>
      <c r="AE18" s="11">
        <f t="shared" si="2"/>
        <v>1.2353447726313793</v>
      </c>
      <c r="AF18" s="11">
        <f t="shared" si="2"/>
        <v>1.3586684864955103</v>
      </c>
      <c r="AG18" s="11">
        <f t="shared" si="2"/>
        <v>1.4363768107543136</v>
      </c>
      <c r="AH18" s="11">
        <f t="shared" si="2"/>
        <v>1.3016606717127597</v>
      </c>
      <c r="AI18" s="11">
        <f t="shared" si="2"/>
        <v>1.2520316509637572</v>
      </c>
      <c r="AJ18" s="11">
        <f t="shared" si="2"/>
        <v>1.2767477731804313</v>
      </c>
      <c r="AK18" s="11">
        <f t="shared" si="2"/>
        <v>1.2987118685131911</v>
      </c>
    </row>
    <row r="19" spans="14:37">
      <c r="N19" s="11" t="s">
        <v>97</v>
      </c>
      <c r="O19" s="34">
        <v>55052720.879711322</v>
      </c>
      <c r="P19" s="34">
        <v>58050486.76587826</v>
      </c>
      <c r="Q19" s="34">
        <v>58513043.40924035</v>
      </c>
      <c r="R19" s="34">
        <v>64327477.067836054</v>
      </c>
      <c r="S19" s="34">
        <v>65086974.829675749</v>
      </c>
      <c r="T19" s="34"/>
      <c r="U19" s="34">
        <v>79779468.059444934</v>
      </c>
      <c r="V19" s="34">
        <v>75529276.449379668</v>
      </c>
      <c r="W19" s="34">
        <v>80389143.12963821</v>
      </c>
      <c r="X19" s="34">
        <v>85423561.04655154</v>
      </c>
      <c r="Y19" s="34">
        <v>92635848.903317377</v>
      </c>
      <c r="Z19" s="34">
        <v>99096478.334180936</v>
      </c>
      <c r="AA19" s="34">
        <v>111545934.58151412</v>
      </c>
      <c r="AB19" s="34">
        <v>111764295.40989695</v>
      </c>
      <c r="AC19" s="34">
        <v>117632899.90242755</v>
      </c>
      <c r="AD19" s="34">
        <v>120406331.09987722</v>
      </c>
      <c r="AE19" s="34">
        <v>122514067.80801238</v>
      </c>
      <c r="AF19" s="34">
        <v>127170489.29671957</v>
      </c>
      <c r="AG19" s="34">
        <v>126949513.85180925</v>
      </c>
      <c r="AH19" s="34">
        <v>117400684.42805624</v>
      </c>
      <c r="AI19" s="34">
        <v>120481852.16356562</v>
      </c>
      <c r="AJ19" s="34">
        <v>123796651.38779506</v>
      </c>
      <c r="AK19" s="34">
        <v>121546862.74710126</v>
      </c>
    </row>
    <row r="20" spans="14:37">
      <c r="N20" s="11" t="s">
        <v>98</v>
      </c>
      <c r="O20" s="11">
        <f>O19/$O$19</f>
        <v>1</v>
      </c>
      <c r="P20" s="11">
        <f t="shared" ref="P20:AK20" si="3">P19/$O$19</f>
        <v>1.0544526380942547</v>
      </c>
      <c r="Q20" s="11">
        <f t="shared" si="3"/>
        <v>1.0628547049852402</v>
      </c>
      <c r="R20" s="11">
        <f t="shared" si="3"/>
        <v>1.1684704414226832</v>
      </c>
      <c r="S20" s="11">
        <f t="shared" si="3"/>
        <v>1.1822662674909201</v>
      </c>
      <c r="U20" s="11">
        <f t="shared" si="3"/>
        <v>1.4491466867507035</v>
      </c>
      <c r="V20" s="11">
        <f t="shared" si="3"/>
        <v>1.3719444787190274</v>
      </c>
      <c r="W20" s="11">
        <f t="shared" si="3"/>
        <v>1.4602210725476452</v>
      </c>
      <c r="X20" s="11">
        <f t="shared" si="3"/>
        <v>1.5516682859907991</v>
      </c>
      <c r="Y20" s="11">
        <f t="shared" si="3"/>
        <v>1.6826752142863957</v>
      </c>
      <c r="Z20" s="11">
        <f t="shared" si="3"/>
        <v>1.8000287133982715</v>
      </c>
      <c r="AA20" s="11">
        <f t="shared" si="3"/>
        <v>2.0261656971548949</v>
      </c>
      <c r="AB20" s="11">
        <f t="shared" si="3"/>
        <v>2.0301320920013901</v>
      </c>
      <c r="AC20" s="11">
        <f t="shared" si="3"/>
        <v>2.1367318094858962</v>
      </c>
      <c r="AD20" s="11">
        <f t="shared" si="3"/>
        <v>2.187109541106274</v>
      </c>
      <c r="AE20" s="11">
        <f t="shared" si="3"/>
        <v>2.2253953274299056</v>
      </c>
      <c r="AF20" s="11">
        <f t="shared" si="3"/>
        <v>2.3099764601023733</v>
      </c>
      <c r="AG20" s="11">
        <f t="shared" si="3"/>
        <v>2.305962572298478</v>
      </c>
      <c r="AH20" s="11">
        <f t="shared" si="3"/>
        <v>2.1325137532180016</v>
      </c>
      <c r="AI20" s="11">
        <f t="shared" si="3"/>
        <v>2.1884813364050641</v>
      </c>
      <c r="AJ20" s="11">
        <f t="shared" si="3"/>
        <v>2.2486926969202363</v>
      </c>
      <c r="AK20" s="11">
        <f t="shared" si="3"/>
        <v>2.2078266215520537</v>
      </c>
    </row>
  </sheetData>
  <autoFilter ref="A1:AK1">
    <sortState ref="A2:AJ13">
      <sortCondition ref="L1:L13"/>
    </sortState>
  </autoFilter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2" sqref="B2:B24"/>
    </sheetView>
  </sheetViews>
  <sheetFormatPr baseColWidth="10" defaultRowHeight="15" x14ac:dyDescent="0"/>
  <sheetData>
    <row r="1" spans="1:2">
      <c r="B1" s="14" t="s">
        <v>93</v>
      </c>
    </row>
    <row r="2" spans="1:2">
      <c r="A2">
        <v>1991</v>
      </c>
      <c r="B2">
        <v>476447</v>
      </c>
    </row>
    <row r="3" spans="1:2">
      <c r="A3">
        <v>1992</v>
      </c>
      <c r="B3">
        <v>482296</v>
      </c>
    </row>
    <row r="4" spans="1:2">
      <c r="A4">
        <v>1993</v>
      </c>
      <c r="B4">
        <v>492862</v>
      </c>
    </row>
    <row r="5" spans="1:2">
      <c r="A5">
        <v>1994</v>
      </c>
      <c r="B5">
        <v>508336</v>
      </c>
    </row>
    <row r="6" spans="1:2">
      <c r="A6">
        <v>1995</v>
      </c>
      <c r="B6">
        <v>526128</v>
      </c>
    </row>
    <row r="7" spans="1:2">
      <c r="A7">
        <v>1996</v>
      </c>
      <c r="B7">
        <v>548043</v>
      </c>
    </row>
    <row r="8" spans="1:2">
      <c r="A8">
        <v>1997</v>
      </c>
      <c r="B8">
        <v>567566</v>
      </c>
    </row>
    <row r="9" spans="1:2">
      <c r="A9">
        <v>1998</v>
      </c>
      <c r="B9">
        <v>613458</v>
      </c>
    </row>
    <row r="10" spans="1:2">
      <c r="A10">
        <v>1999</v>
      </c>
      <c r="B10">
        <v>629769</v>
      </c>
    </row>
    <row r="11" spans="1:2">
      <c r="A11">
        <v>2000</v>
      </c>
      <c r="B11">
        <v>656562</v>
      </c>
    </row>
    <row r="12" spans="1:2">
      <c r="A12">
        <v>2001</v>
      </c>
      <c r="B12">
        <v>669693</v>
      </c>
    </row>
    <row r="13" spans="1:2">
      <c r="A13">
        <v>2002</v>
      </c>
      <c r="B13">
        <v>680899</v>
      </c>
    </row>
    <row r="14" spans="1:2">
      <c r="A14">
        <v>2003</v>
      </c>
      <c r="B14">
        <v>687708</v>
      </c>
    </row>
    <row r="15" spans="1:2">
      <c r="A15">
        <v>2004</v>
      </c>
      <c r="B15">
        <v>692102</v>
      </c>
    </row>
    <row r="16" spans="1:2">
      <c r="A16">
        <v>2005</v>
      </c>
      <c r="B16">
        <v>700407</v>
      </c>
    </row>
    <row r="17" spans="1:2">
      <c r="A17">
        <v>2006</v>
      </c>
      <c r="B17">
        <v>718912</v>
      </c>
    </row>
    <row r="18" spans="1:2">
      <c r="A18">
        <v>2007</v>
      </c>
      <c r="B18">
        <v>735088</v>
      </c>
    </row>
    <row r="19" spans="1:2">
      <c r="A19">
        <v>2008</v>
      </c>
      <c r="B19">
        <v>750525</v>
      </c>
    </row>
    <row r="20" spans="1:2">
      <c r="A20">
        <v>2009</v>
      </c>
      <c r="B20">
        <v>774037</v>
      </c>
    </row>
    <row r="21" spans="1:2">
      <c r="A21">
        <v>2010</v>
      </c>
      <c r="B21">
        <v>790390</v>
      </c>
    </row>
    <row r="22" spans="1:2">
      <c r="A22">
        <v>2011</v>
      </c>
      <c r="B22">
        <v>812025</v>
      </c>
    </row>
    <row r="23" spans="1:2">
      <c r="A23">
        <v>2012</v>
      </c>
      <c r="B23">
        <v>824205</v>
      </c>
    </row>
    <row r="24" spans="1:2">
      <c r="A24">
        <v>2013</v>
      </c>
      <c r="B24">
        <v>842750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C17" sqref="C17"/>
    </sheetView>
  </sheetViews>
  <sheetFormatPr baseColWidth="10" defaultRowHeight="15" x14ac:dyDescent="0"/>
  <cols>
    <col min="6" max="6" width="22.83203125" bestFit="1" customWidth="1"/>
    <col min="7" max="7" width="16" bestFit="1" customWidth="1"/>
    <col min="8" max="8" width="15.5" bestFit="1" customWidth="1"/>
    <col min="9" max="10" width="16" bestFit="1" customWidth="1"/>
    <col min="11" max="11" width="8.83203125" bestFit="1" customWidth="1"/>
    <col min="12" max="12" width="7.83203125" bestFit="1" customWidth="1"/>
    <col min="13" max="13" width="14.83203125" bestFit="1" customWidth="1"/>
  </cols>
  <sheetData>
    <row r="1" spans="1:13" ht="16" thickBot="1">
      <c r="A1" t="s">
        <v>85</v>
      </c>
      <c r="B1" t="s">
        <v>99</v>
      </c>
      <c r="C1" t="s">
        <v>92</v>
      </c>
      <c r="D1" t="s">
        <v>90</v>
      </c>
      <c r="F1" s="40" t="s">
        <v>100</v>
      </c>
      <c r="G1" s="41"/>
      <c r="H1" s="41"/>
      <c r="I1" s="41"/>
      <c r="J1" s="41"/>
      <c r="K1" s="41"/>
      <c r="L1" s="41"/>
      <c r="M1" s="41"/>
    </row>
    <row r="2" spans="1:13">
      <c r="A2">
        <v>1991</v>
      </c>
      <c r="B2">
        <v>1.9163402457708543</v>
      </c>
      <c r="C2">
        <v>55052720.879711322</v>
      </c>
      <c r="D2">
        <v>26746105</v>
      </c>
    </row>
    <row r="3" spans="1:13" ht="16" thickBot="1">
      <c r="A3">
        <v>1992</v>
      </c>
      <c r="B3">
        <v>1.833991887930468</v>
      </c>
      <c r="C3">
        <v>58050486.76587826</v>
      </c>
      <c r="D3">
        <v>25193727</v>
      </c>
      <c r="F3" s="42" t="s">
        <v>101</v>
      </c>
      <c r="G3" s="43"/>
      <c r="H3" s="43"/>
      <c r="I3" s="43"/>
      <c r="J3" s="43"/>
      <c r="K3" s="43"/>
      <c r="L3" s="43"/>
      <c r="M3" s="43"/>
    </row>
    <row r="4" spans="1:13">
      <c r="A4">
        <v>1993</v>
      </c>
      <c r="B4">
        <v>1.7488594595683638</v>
      </c>
      <c r="C4">
        <v>58513043.40924035</v>
      </c>
      <c r="D4">
        <v>25503355</v>
      </c>
      <c r="F4" s="44" t="s">
        <v>102</v>
      </c>
      <c r="G4" s="45">
        <v>0.7793079129957633</v>
      </c>
    </row>
    <row r="5" spans="1:13">
      <c r="A5">
        <v>1994</v>
      </c>
      <c r="B5">
        <v>1.7187134594775009</v>
      </c>
      <c r="C5">
        <v>64327477.067836054</v>
      </c>
      <c r="D5">
        <v>25860862</v>
      </c>
      <c r="F5" s="44" t="s">
        <v>103</v>
      </c>
      <c r="G5" s="45">
        <v>0.60732082325781223</v>
      </c>
    </row>
    <row r="6" spans="1:13">
      <c r="A6">
        <v>1995</v>
      </c>
      <c r="B6">
        <v>1.7257168539669796</v>
      </c>
      <c r="C6">
        <v>65086974.829675749</v>
      </c>
      <c r="D6">
        <v>27323987</v>
      </c>
      <c r="F6" s="44" t="s">
        <v>104</v>
      </c>
      <c r="G6" s="45">
        <v>0.56368980361979137</v>
      </c>
    </row>
    <row r="7" spans="1:13">
      <c r="A7">
        <v>1997</v>
      </c>
      <c r="B7">
        <v>1.7683206747017017</v>
      </c>
      <c r="C7">
        <v>79779468.059444934</v>
      </c>
      <c r="D7">
        <v>32043442</v>
      </c>
      <c r="F7" s="44" t="s">
        <v>105</v>
      </c>
      <c r="G7" s="45">
        <v>2611466.6326243645</v>
      </c>
    </row>
    <row r="8" spans="1:13">
      <c r="A8">
        <v>1998</v>
      </c>
      <c r="B8">
        <v>1.4952653234218118</v>
      </c>
      <c r="C8">
        <v>75529276.449379668</v>
      </c>
      <c r="D8">
        <v>29514261</v>
      </c>
      <c r="F8" s="44" t="s">
        <v>106</v>
      </c>
      <c r="G8">
        <v>21</v>
      </c>
    </row>
    <row r="9" spans="1:13" ht="16" thickBot="1">
      <c r="A9">
        <v>1999</v>
      </c>
      <c r="B9">
        <v>1.6192702326408945</v>
      </c>
      <c r="C9">
        <v>80389143.12963821</v>
      </c>
      <c r="D9">
        <v>35727203</v>
      </c>
      <c r="F9" s="40" t="s">
        <v>107</v>
      </c>
      <c r="G9" s="41"/>
      <c r="H9" s="41"/>
      <c r="I9" s="41"/>
      <c r="J9" s="41"/>
      <c r="K9" s="41"/>
      <c r="L9" s="41"/>
      <c r="M9" s="41"/>
    </row>
    <row r="10" spans="1:13">
      <c r="A10">
        <v>2000</v>
      </c>
      <c r="B10">
        <v>2.045355859752457</v>
      </c>
      <c r="C10">
        <v>85423561.04655154</v>
      </c>
      <c r="D10">
        <v>37506289</v>
      </c>
      <c r="F10" s="46"/>
      <c r="G10" s="46"/>
      <c r="H10" s="46"/>
      <c r="I10" s="46"/>
      <c r="J10" s="46"/>
      <c r="K10" s="46"/>
      <c r="L10" s="46"/>
      <c r="M10" s="46"/>
    </row>
    <row r="11" spans="1:13" ht="16" thickBot="1">
      <c r="A11">
        <v>2001</v>
      </c>
      <c r="B11">
        <v>1.905967063825619</v>
      </c>
      <c r="C11">
        <v>92635848.903317377</v>
      </c>
      <c r="D11">
        <v>33360027</v>
      </c>
      <c r="F11" s="42" t="s">
        <v>108</v>
      </c>
      <c r="G11" s="43"/>
      <c r="H11" s="43"/>
      <c r="I11" s="43"/>
      <c r="J11" s="43"/>
      <c r="K11" s="43"/>
      <c r="L11" s="43"/>
      <c r="M11" s="43"/>
    </row>
    <row r="12" spans="1:13">
      <c r="A12">
        <v>2002</v>
      </c>
      <c r="B12">
        <v>1.7691464992129808</v>
      </c>
      <c r="C12">
        <v>99096478.334180936</v>
      </c>
      <c r="D12">
        <v>34922431</v>
      </c>
      <c r="F12" s="47" t="s">
        <v>109</v>
      </c>
      <c r="G12" s="47" t="s">
        <v>110</v>
      </c>
      <c r="H12" s="47" t="s">
        <v>111</v>
      </c>
      <c r="I12" s="47" t="s">
        <v>112</v>
      </c>
      <c r="J12" s="47" t="s">
        <v>113</v>
      </c>
      <c r="K12" s="47" t="s">
        <v>114</v>
      </c>
      <c r="L12" s="48"/>
      <c r="M12" s="48"/>
    </row>
    <row r="13" spans="1:13">
      <c r="A13">
        <v>2003</v>
      </c>
      <c r="B13">
        <v>2.0050448061002304</v>
      </c>
      <c r="C13">
        <v>111545934.58151412</v>
      </c>
      <c r="D13">
        <v>36593267</v>
      </c>
      <c r="F13" s="44" t="s">
        <v>115</v>
      </c>
      <c r="G13" s="45">
        <v>2</v>
      </c>
      <c r="H13" s="49">
        <v>189854881280872.03</v>
      </c>
      <c r="I13" s="49">
        <v>94927440640436.016</v>
      </c>
      <c r="J13" s="45">
        <v>13.919473537322098</v>
      </c>
      <c r="K13" s="45">
        <v>2.2199380052689843E-4</v>
      </c>
    </row>
    <row r="14" spans="1:13">
      <c r="A14">
        <v>2004</v>
      </c>
      <c r="B14">
        <v>2.3201477261810197</v>
      </c>
      <c r="C14">
        <v>111764295.40989695</v>
      </c>
      <c r="D14">
        <v>35062631</v>
      </c>
      <c r="F14" s="44" t="s">
        <v>116</v>
      </c>
      <c r="G14" s="45">
        <v>18</v>
      </c>
      <c r="H14" s="49">
        <v>122755643519587.89</v>
      </c>
      <c r="I14" s="49">
        <v>6819757973310.4385</v>
      </c>
    </row>
    <row r="15" spans="1:13" ht="16" thickBot="1">
      <c r="A15">
        <v>2005</v>
      </c>
      <c r="B15">
        <v>2.7533480063943152</v>
      </c>
      <c r="C15">
        <v>117632899.90242755</v>
      </c>
      <c r="D15">
        <v>32476217</v>
      </c>
      <c r="F15" s="50" t="s">
        <v>117</v>
      </c>
      <c r="G15" s="51">
        <v>20</v>
      </c>
      <c r="H15" s="52">
        <v>312610524800459.94</v>
      </c>
      <c r="I15" s="43"/>
      <c r="J15" s="43"/>
      <c r="K15" s="43"/>
      <c r="L15" s="43"/>
      <c r="M15" s="43"/>
    </row>
    <row r="16" spans="1:13" ht="16" thickBot="1">
      <c r="A16">
        <v>2006</v>
      </c>
      <c r="B16">
        <v>3.025745938154826</v>
      </c>
      <c r="C16">
        <v>120406331.09987722</v>
      </c>
      <c r="D16">
        <v>34464085</v>
      </c>
      <c r="F16" s="43"/>
      <c r="G16" s="43"/>
      <c r="H16" s="43"/>
      <c r="I16" s="43"/>
      <c r="J16" s="43"/>
      <c r="K16" s="43"/>
      <c r="L16" s="43"/>
      <c r="M16" s="43"/>
    </row>
    <row r="17" spans="1:13">
      <c r="A17">
        <v>2007</v>
      </c>
      <c r="B17">
        <v>3.203928538364619</v>
      </c>
      <c r="C17">
        <v>122514067.80801238</v>
      </c>
      <c r="D17">
        <v>33040661</v>
      </c>
      <c r="F17" s="47" t="s">
        <v>109</v>
      </c>
      <c r="G17" s="47" t="s">
        <v>118</v>
      </c>
      <c r="H17" s="47" t="s">
        <v>119</v>
      </c>
      <c r="I17" s="47" t="s">
        <v>120</v>
      </c>
      <c r="J17" s="47" t="s">
        <v>121</v>
      </c>
      <c r="K17" s="47" t="s">
        <v>122</v>
      </c>
      <c r="L17" s="53" t="s">
        <v>114</v>
      </c>
      <c r="M17" s="53" t="s">
        <v>123</v>
      </c>
    </row>
    <row r="18" spans="1:13">
      <c r="A18">
        <v>2008</v>
      </c>
      <c r="B18">
        <v>3.5818713782688021</v>
      </c>
      <c r="C18">
        <v>127170489.29671957</v>
      </c>
      <c r="D18">
        <v>36339090</v>
      </c>
      <c r="F18" s="54" t="s">
        <v>124</v>
      </c>
      <c r="G18" s="45">
        <v>22866004.428068891</v>
      </c>
      <c r="H18" s="45">
        <v>2231801.0493475101</v>
      </c>
      <c r="I18" s="45">
        <v>17169600.891094934</v>
      </c>
      <c r="J18" s="45">
        <v>28562407.965042848</v>
      </c>
      <c r="K18" s="45">
        <v>10.245538882040584</v>
      </c>
      <c r="L18" s="45">
        <v>6.1406306706146552E-9</v>
      </c>
      <c r="M18" s="44" t="s">
        <v>125</v>
      </c>
    </row>
    <row r="19" spans="1:13">
      <c r="A19">
        <v>2009</v>
      </c>
      <c r="B19">
        <v>2.5923558622734051</v>
      </c>
      <c r="C19">
        <v>126949513.85180925</v>
      </c>
      <c r="D19">
        <v>38417485</v>
      </c>
      <c r="F19" s="54" t="s">
        <v>99</v>
      </c>
      <c r="G19" s="45">
        <v>-2839247.592852076</v>
      </c>
      <c r="H19" s="45">
        <v>1338245.9257912475</v>
      </c>
      <c r="I19" s="45">
        <v>-6254959.234016045</v>
      </c>
      <c r="J19" s="45">
        <v>576464.04831189301</v>
      </c>
      <c r="K19" s="45">
        <v>-2.1216187085892679</v>
      </c>
      <c r="L19" s="45">
        <v>4.8009350528670725E-2</v>
      </c>
      <c r="M19" s="44" t="s">
        <v>126</v>
      </c>
    </row>
    <row r="20" spans="1:13">
      <c r="A20">
        <v>2010</v>
      </c>
      <c r="B20">
        <v>3.0196809782576186</v>
      </c>
      <c r="C20">
        <v>117400684.42805624</v>
      </c>
      <c r="D20">
        <v>34814353</v>
      </c>
      <c r="F20" s="54" t="s">
        <v>92</v>
      </c>
      <c r="G20" s="45">
        <v>0.17426605096912734</v>
      </c>
      <c r="H20" s="45">
        <v>3.8316759525843506E-2</v>
      </c>
      <c r="I20" s="45">
        <v>7.6467134460772634E-2</v>
      </c>
      <c r="J20" s="45">
        <v>0.27206496747748204</v>
      </c>
      <c r="K20" s="45">
        <v>4.5480372851360276</v>
      </c>
      <c r="L20" s="45">
        <v>2.4917173189731301E-4</v>
      </c>
      <c r="M20" s="44" t="s">
        <v>125</v>
      </c>
    </row>
    <row r="21" spans="1:13">
      <c r="A21">
        <v>2011</v>
      </c>
      <c r="B21">
        <v>3.7117193495828227</v>
      </c>
      <c r="C21">
        <v>120481852.16356562</v>
      </c>
      <c r="D21">
        <v>33486970</v>
      </c>
      <c r="F21" s="55" t="s">
        <v>127</v>
      </c>
      <c r="G21" s="56">
        <v>2.5523796301822514</v>
      </c>
      <c r="H21" s="57"/>
      <c r="I21" s="57"/>
      <c r="J21" s="57"/>
      <c r="K21" s="57"/>
      <c r="L21" s="57"/>
      <c r="M21" s="57"/>
    </row>
    <row r="22" spans="1:13">
      <c r="A22">
        <v>2012</v>
      </c>
      <c r="B22">
        <v>3.7400547697447801</v>
      </c>
      <c r="C22">
        <v>123796651.38779506</v>
      </c>
      <c r="D22">
        <v>34148030</v>
      </c>
      <c r="F22" s="58" t="s">
        <v>128</v>
      </c>
      <c r="G22" s="59"/>
      <c r="H22" s="59"/>
      <c r="I22" s="59"/>
    </row>
    <row r="23" spans="1:13" ht="16" thickBot="1">
      <c r="A23">
        <v>2013</v>
      </c>
      <c r="B23">
        <v>3.5626985628433179</v>
      </c>
      <c r="C23">
        <v>121546862.74710126</v>
      </c>
      <c r="D23">
        <v>34735484</v>
      </c>
      <c r="F23" s="58" t="s">
        <v>129</v>
      </c>
      <c r="G23" s="59"/>
      <c r="H23" s="59"/>
      <c r="I23" s="59"/>
    </row>
    <row r="24" spans="1:13">
      <c r="F24" s="46"/>
      <c r="G24" s="46"/>
      <c r="H24" s="46"/>
      <c r="I24" s="46"/>
      <c r="J24" s="46"/>
      <c r="K24" s="46"/>
      <c r="L24" s="46"/>
      <c r="M24" s="46"/>
    </row>
    <row r="25" spans="1:13" ht="16" thickBot="1">
      <c r="F25" s="42" t="s">
        <v>130</v>
      </c>
      <c r="G25" s="43"/>
      <c r="H25" s="43"/>
      <c r="I25" s="43"/>
      <c r="J25" s="43"/>
      <c r="K25" s="43"/>
      <c r="L25" s="43"/>
      <c r="M25" s="43"/>
    </row>
    <row r="26" spans="1:13">
      <c r="F26" s="47" t="s">
        <v>131</v>
      </c>
      <c r="G26" s="47" t="s">
        <v>132</v>
      </c>
      <c r="H26" s="47" t="s">
        <v>116</v>
      </c>
      <c r="I26" s="47" t="s">
        <v>133</v>
      </c>
      <c r="J26" s="48"/>
      <c r="K26" s="48"/>
      <c r="L26" s="48"/>
      <c r="M26" s="48"/>
    </row>
    <row r="27" spans="1:13">
      <c r="F27">
        <v>1</v>
      </c>
      <c r="G27" s="45">
        <v>27018860.260991357</v>
      </c>
      <c r="H27" s="45">
        <v>-1825133.2609913573</v>
      </c>
      <c r="I27" s="45">
        <v>-0.73669690254516051</v>
      </c>
    </row>
    <row r="28" spans="1:13">
      <c r="F28">
        <v>2</v>
      </c>
      <c r="G28" s="45">
        <v>27775076.46047727</v>
      </c>
      <c r="H28" s="45">
        <v>-2271721.4604772702</v>
      </c>
      <c r="I28" s="45">
        <v>-0.91695779105463271</v>
      </c>
    </row>
    <row r="29" spans="1:13">
      <c r="F29">
        <v>3</v>
      </c>
      <c r="G29" s="45">
        <v>28097396.422366291</v>
      </c>
      <c r="H29" s="45">
        <v>-2236534.4223662913</v>
      </c>
      <c r="I29" s="45">
        <v>-0.90275489281145649</v>
      </c>
    </row>
    <row r="30" spans="1:13">
      <c r="F30">
        <v>4</v>
      </c>
      <c r="G30" s="45">
        <v>29196246.772863828</v>
      </c>
      <c r="H30" s="45">
        <v>-1872259.7728638276</v>
      </c>
      <c r="I30" s="45">
        <v>-0.75571905071715151</v>
      </c>
    </row>
    <row r="31" spans="1:13">
      <c r="F31">
        <v>5</v>
      </c>
      <c r="G31" s="45">
        <v>29308717.077593457</v>
      </c>
      <c r="H31" s="45">
        <v>2734724.922406543</v>
      </c>
      <c r="I31" s="45">
        <v>1.1038445371137733</v>
      </c>
    </row>
    <row r="32" spans="1:13">
      <c r="F32">
        <v>6</v>
      </c>
      <c r="G32" s="45">
        <v>31748157.056168623</v>
      </c>
      <c r="H32" s="45">
        <v>-2233896.0561686233</v>
      </c>
      <c r="I32" s="45">
        <v>-0.90168994251596624</v>
      </c>
    </row>
    <row r="33" spans="6:9">
      <c r="F33">
        <v>7</v>
      </c>
      <c r="G33" s="45">
        <v>31782764.697257251</v>
      </c>
      <c r="H33" s="45">
        <v>3944438.3027427495</v>
      </c>
      <c r="I33" s="45">
        <v>1.5921333209021149</v>
      </c>
    </row>
    <row r="34" spans="6:9">
      <c r="F34">
        <v>8</v>
      </c>
      <c r="G34" s="45">
        <v>32277593.831860222</v>
      </c>
      <c r="H34" s="45">
        <v>5228695.1681397781</v>
      </c>
      <c r="I34" s="45">
        <v>2.1105108416188494</v>
      </c>
    </row>
    <row r="35" spans="6:9">
      <c r="F35">
        <v>9</v>
      </c>
      <c r="G35" s="45">
        <v>31945159.370043535</v>
      </c>
      <c r="H35" s="45">
        <v>1414867.6299564652</v>
      </c>
      <c r="I35" s="45">
        <v>0.57109725781567322</v>
      </c>
    </row>
    <row r="36" spans="6:9">
      <c r="F36">
        <v>10</v>
      </c>
      <c r="G36" s="45">
        <v>33597775.596600547</v>
      </c>
      <c r="H36" s="45">
        <v>1324655.4033994526</v>
      </c>
      <c r="I36" s="45">
        <v>0.53468398909897963</v>
      </c>
    </row>
    <row r="37" spans="6:9">
      <c r="F37">
        <v>11</v>
      </c>
      <c r="G37" s="45">
        <v>35112111.433021151</v>
      </c>
      <c r="H37" s="45">
        <v>1481155.5669788495</v>
      </c>
      <c r="I37" s="45">
        <v>0.59785372482234755</v>
      </c>
    </row>
    <row r="38" spans="6:9">
      <c r="F38">
        <v>12</v>
      </c>
      <c r="G38" s="45">
        <v>36611855.309969321</v>
      </c>
      <c r="H38" s="45">
        <v>-1549224.3099693209</v>
      </c>
      <c r="I38" s="45">
        <v>-0.62532899646031204</v>
      </c>
    </row>
    <row r="39" spans="6:9">
      <c r="F39">
        <v>13</v>
      </c>
      <c r="G39" s="45">
        <v>35755252.98187793</v>
      </c>
      <c r="H39" s="45">
        <v>-3279035.9818779305</v>
      </c>
      <c r="I39" s="45">
        <v>-1.3235502868823343</v>
      </c>
    </row>
    <row r="40" spans="6:9">
      <c r="F40">
        <v>14</v>
      </c>
      <c r="G40" s="45">
        <v>35547988.658672526</v>
      </c>
      <c r="H40" s="45">
        <v>-1083903.6586725265</v>
      </c>
      <c r="I40" s="45">
        <v>-0.43750693994130119</v>
      </c>
    </row>
    <row r="41" spans="6:9">
      <c r="F41">
        <v>15</v>
      </c>
      <c r="G41" s="45">
        <v>35257898.389037631</v>
      </c>
      <c r="H41" s="45">
        <v>-2217237.3890376315</v>
      </c>
      <c r="I41" s="45">
        <v>-0.89496583708310229</v>
      </c>
    </row>
    <row r="42" spans="6:9">
      <c r="F42">
        <v>16</v>
      </c>
      <c r="G42" s="45">
        <v>35119300.822913215</v>
      </c>
      <c r="H42" s="45">
        <v>1219789.1770867854</v>
      </c>
      <c r="I42" s="45">
        <v>0.49235577901300526</v>
      </c>
    </row>
    <row r="43" spans="6:9">
      <c r="F43">
        <v>17</v>
      </c>
      <c r="G43" s="45">
        <v>34857683.708964527</v>
      </c>
      <c r="H43" s="45">
        <v>3559801.2910354733</v>
      </c>
      <c r="I43" s="45">
        <v>1.4368784136658816</v>
      </c>
    </row>
    <row r="44" spans="6:9">
      <c r="F44">
        <v>18</v>
      </c>
      <c r="G44" s="45">
        <v>37628654.737698428</v>
      </c>
      <c r="H44" s="45">
        <v>-2814301.7376984283</v>
      </c>
      <c r="I44" s="45">
        <v>-1.1359649277684789</v>
      </c>
    </row>
    <row r="45" spans="6:9">
      <c r="F45">
        <v>19</v>
      </c>
      <c r="G45" s="45">
        <v>34751336.135719784</v>
      </c>
      <c r="H45" s="45">
        <v>-1264366.1357197836</v>
      </c>
      <c r="I45" s="45">
        <v>-0.51034882535745385</v>
      </c>
    </row>
    <row r="46" spans="6:9">
      <c r="F46">
        <v>20</v>
      </c>
      <c r="G46" s="45">
        <v>33323410.789414253</v>
      </c>
      <c r="H46" s="45">
        <v>824619.21058574691</v>
      </c>
      <c r="I46" s="45">
        <v>0.33284934925123416</v>
      </c>
    </row>
    <row r="47" spans="6:9">
      <c r="F47">
        <v>21</v>
      </c>
      <c r="G47" s="45">
        <v>33820616.486488871</v>
      </c>
      <c r="H47" s="45">
        <v>914867.51351112872</v>
      </c>
      <c r="I47" s="45">
        <v>0.36927717983549146</v>
      </c>
    </row>
  </sheetData>
  <mergeCells count="4">
    <mergeCell ref="F1:M1"/>
    <mergeCell ref="F9:M9"/>
    <mergeCell ref="F22:I22"/>
    <mergeCell ref="F23:I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glossary</vt:lpstr>
      <vt:lpstr>ridership12</vt:lpstr>
      <vt:lpstr>real</vt:lpstr>
      <vt:lpstr>spend13</vt:lpstr>
      <vt:lpstr>ridership13</vt:lpstr>
      <vt:lpstr>atx-pop</vt:lpstr>
      <vt:lpstr>regression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 Altamirano</dc:creator>
  <cp:lastModifiedBy>Julio Gonzalez Altamirano</cp:lastModifiedBy>
  <dcterms:created xsi:type="dcterms:W3CDTF">2014-09-10T14:03:15Z</dcterms:created>
  <dcterms:modified xsi:type="dcterms:W3CDTF">2015-01-27T07:24:18Z</dcterms:modified>
</cp:coreProperties>
</file>