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5480" tabRatio="688"/>
  </bookViews>
  <sheets>
    <sheet name="glossary" sheetId="4" r:id="rId1"/>
    <sheet name="ridership12" sheetId="1" r:id="rId2"/>
    <sheet name="real" sheetId="2" r:id="rId3"/>
    <sheet name="spend13" sheetId="3" r:id="rId4"/>
    <sheet name="ridership13" sheetId="5" r:id="rId5"/>
    <sheet name="atx-pop" sheetId="6" r:id="rId6"/>
    <sheet name="regression" sheetId="7" r:id="rId7"/>
    <sheet name="hours" sheetId="8" r:id="rId8"/>
    <sheet name="tx-bus-$" sheetId="9" r:id="rId9"/>
    <sheet name="hr-comp" sheetId="10" r:id="rId10"/>
    <sheet name="tx-bus-hrs" sheetId="11" r:id="rId11"/>
    <sheet name="modeshare" sheetId="12" r:id="rId12"/>
  </sheets>
  <externalReferences>
    <externalReference r:id="rId13"/>
  </externalReferences>
  <definedNames>
    <definedName name="_xlnm._FilterDatabase" localSheetId="4" hidden="1">ridership13!$A$1:$AK$1</definedName>
    <definedName name="_xlnm._FilterDatabase" localSheetId="3" hidden="1">spend13!$A$1:$AK$1</definedName>
    <definedName name="_xlnm._FilterDatabase" localSheetId="10" hidden="1">'tx-bus-hrs'!$A$1:$AK$1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5" i="10" l="1"/>
  <c r="D6" i="12"/>
  <c r="D7" i="12"/>
  <c r="D8" i="12"/>
  <c r="D9" i="12"/>
  <c r="D10" i="12"/>
  <c r="D11" i="12"/>
  <c r="D12" i="12"/>
  <c r="D13" i="12"/>
  <c r="D14" i="12"/>
  <c r="D15" i="12"/>
  <c r="D16" i="12"/>
  <c r="D5" i="12"/>
  <c r="D29" i="10"/>
  <c r="E29" i="10"/>
  <c r="F29" i="10"/>
  <c r="G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C29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1" i="10"/>
  <c r="D10" i="10"/>
  <c r="E10" i="10"/>
  <c r="F10" i="10"/>
  <c r="G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0" i="10"/>
  <c r="D2" i="10"/>
  <c r="E2" i="10"/>
  <c r="F2" i="10"/>
  <c r="G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C2" i="10"/>
  <c r="D3" i="10"/>
  <c r="D22" i="10"/>
  <c r="D11" i="10"/>
  <c r="D30" i="10"/>
  <c r="E3" i="10"/>
  <c r="E22" i="10"/>
  <c r="E11" i="10"/>
  <c r="E30" i="10"/>
  <c r="F3" i="10"/>
  <c r="F22" i="10"/>
  <c r="F11" i="10"/>
  <c r="F30" i="10"/>
  <c r="G3" i="10"/>
  <c r="G22" i="10"/>
  <c r="G11" i="10"/>
  <c r="G30" i="10"/>
  <c r="H3" i="10"/>
  <c r="H22" i="10"/>
  <c r="H11" i="10"/>
  <c r="H30" i="10"/>
  <c r="I3" i="10"/>
  <c r="I22" i="10"/>
  <c r="I11" i="10"/>
  <c r="I30" i="10"/>
  <c r="J3" i="10"/>
  <c r="J22" i="10"/>
  <c r="J11" i="10"/>
  <c r="J30" i="10"/>
  <c r="K3" i="10"/>
  <c r="K22" i="10"/>
  <c r="K11" i="10"/>
  <c r="K30" i="10"/>
  <c r="L3" i="10"/>
  <c r="L22" i="10"/>
  <c r="L11" i="10"/>
  <c r="L30" i="10"/>
  <c r="M3" i="10"/>
  <c r="M22" i="10"/>
  <c r="M11" i="10"/>
  <c r="M30" i="10"/>
  <c r="N3" i="10"/>
  <c r="N22" i="10"/>
  <c r="N11" i="10"/>
  <c r="N30" i="10"/>
  <c r="O3" i="10"/>
  <c r="O22" i="10"/>
  <c r="O11" i="10"/>
  <c r="O30" i="10"/>
  <c r="P3" i="10"/>
  <c r="P22" i="10"/>
  <c r="P11" i="10"/>
  <c r="P30" i="10"/>
  <c r="Q3" i="10"/>
  <c r="Q22" i="10"/>
  <c r="Q11" i="10"/>
  <c r="Q30" i="10"/>
  <c r="R3" i="10"/>
  <c r="R22" i="10"/>
  <c r="R11" i="10"/>
  <c r="R30" i="10"/>
  <c r="S3" i="10"/>
  <c r="S22" i="10"/>
  <c r="S11" i="10"/>
  <c r="S30" i="10"/>
  <c r="T3" i="10"/>
  <c r="T22" i="10"/>
  <c r="T11" i="10"/>
  <c r="T30" i="10"/>
  <c r="U3" i="10"/>
  <c r="U22" i="10"/>
  <c r="U11" i="10"/>
  <c r="U30" i="10"/>
  <c r="V3" i="10"/>
  <c r="V22" i="10"/>
  <c r="V11" i="10"/>
  <c r="V30" i="10"/>
  <c r="W3" i="10"/>
  <c r="W22" i="10"/>
  <c r="W11" i="10"/>
  <c r="W30" i="10"/>
  <c r="X3" i="10"/>
  <c r="X22" i="10"/>
  <c r="X11" i="10"/>
  <c r="X30" i="10"/>
  <c r="Y3" i="10"/>
  <c r="Y22" i="10"/>
  <c r="Y11" i="10"/>
  <c r="Y30" i="10"/>
  <c r="D4" i="10"/>
  <c r="D23" i="10"/>
  <c r="D12" i="10"/>
  <c r="D31" i="10"/>
  <c r="E4" i="10"/>
  <c r="E23" i="10"/>
  <c r="E12" i="10"/>
  <c r="E31" i="10"/>
  <c r="F4" i="10"/>
  <c r="F23" i="10"/>
  <c r="F12" i="10"/>
  <c r="F31" i="10"/>
  <c r="G4" i="10"/>
  <c r="G23" i="10"/>
  <c r="G12" i="10"/>
  <c r="G31" i="10"/>
  <c r="H4" i="10"/>
  <c r="H23" i="10"/>
  <c r="H12" i="10"/>
  <c r="H31" i="10"/>
  <c r="I4" i="10"/>
  <c r="I23" i="10"/>
  <c r="I12" i="10"/>
  <c r="I31" i="10"/>
  <c r="J4" i="10"/>
  <c r="J23" i="10"/>
  <c r="J12" i="10"/>
  <c r="J31" i="10"/>
  <c r="K4" i="10"/>
  <c r="K23" i="10"/>
  <c r="K12" i="10"/>
  <c r="K31" i="10"/>
  <c r="L4" i="10"/>
  <c r="L23" i="10"/>
  <c r="L12" i="10"/>
  <c r="L31" i="10"/>
  <c r="M4" i="10"/>
  <c r="M23" i="10"/>
  <c r="M12" i="10"/>
  <c r="M31" i="10"/>
  <c r="N4" i="10"/>
  <c r="N23" i="10"/>
  <c r="N12" i="10"/>
  <c r="N31" i="10"/>
  <c r="O4" i="10"/>
  <c r="O23" i="10"/>
  <c r="O12" i="10"/>
  <c r="O31" i="10"/>
  <c r="P4" i="10"/>
  <c r="P23" i="10"/>
  <c r="P12" i="10"/>
  <c r="P31" i="10"/>
  <c r="Q4" i="10"/>
  <c r="Q23" i="10"/>
  <c r="Q12" i="10"/>
  <c r="Q31" i="10"/>
  <c r="R4" i="10"/>
  <c r="R23" i="10"/>
  <c r="R12" i="10"/>
  <c r="R31" i="10"/>
  <c r="S4" i="10"/>
  <c r="S23" i="10"/>
  <c r="S12" i="10"/>
  <c r="S31" i="10"/>
  <c r="T4" i="10"/>
  <c r="T23" i="10"/>
  <c r="T12" i="10"/>
  <c r="T31" i="10"/>
  <c r="U4" i="10"/>
  <c r="U23" i="10"/>
  <c r="U12" i="10"/>
  <c r="U31" i="10"/>
  <c r="V4" i="10"/>
  <c r="V23" i="10"/>
  <c r="V12" i="10"/>
  <c r="V31" i="10"/>
  <c r="W4" i="10"/>
  <c r="W23" i="10"/>
  <c r="W12" i="10"/>
  <c r="W31" i="10"/>
  <c r="X4" i="10"/>
  <c r="X23" i="10"/>
  <c r="X12" i="10"/>
  <c r="X31" i="10"/>
  <c r="Y4" i="10"/>
  <c r="Y23" i="10"/>
  <c r="Y12" i="10"/>
  <c r="Y31" i="10"/>
  <c r="D5" i="10"/>
  <c r="D24" i="10"/>
  <c r="D13" i="10"/>
  <c r="D32" i="10"/>
  <c r="E5" i="10"/>
  <c r="E24" i="10"/>
  <c r="E13" i="10"/>
  <c r="E32" i="10"/>
  <c r="F5" i="10"/>
  <c r="F24" i="10"/>
  <c r="F13" i="10"/>
  <c r="F32" i="10"/>
  <c r="G5" i="10"/>
  <c r="G24" i="10"/>
  <c r="G13" i="10"/>
  <c r="G32" i="10"/>
  <c r="H5" i="10"/>
  <c r="H24" i="10"/>
  <c r="H13" i="10"/>
  <c r="H32" i="10"/>
  <c r="I5" i="10"/>
  <c r="I24" i="10"/>
  <c r="I13" i="10"/>
  <c r="I32" i="10"/>
  <c r="J5" i="10"/>
  <c r="J24" i="10"/>
  <c r="J13" i="10"/>
  <c r="J32" i="10"/>
  <c r="K5" i="10"/>
  <c r="K24" i="10"/>
  <c r="K13" i="10"/>
  <c r="K32" i="10"/>
  <c r="L5" i="10"/>
  <c r="L24" i="10"/>
  <c r="L13" i="10"/>
  <c r="L32" i="10"/>
  <c r="M5" i="10"/>
  <c r="M24" i="10"/>
  <c r="M13" i="10"/>
  <c r="M32" i="10"/>
  <c r="N5" i="10"/>
  <c r="N24" i="10"/>
  <c r="N13" i="10"/>
  <c r="N32" i="10"/>
  <c r="O5" i="10"/>
  <c r="O24" i="10"/>
  <c r="O13" i="10"/>
  <c r="O32" i="10"/>
  <c r="P5" i="10"/>
  <c r="P24" i="10"/>
  <c r="P13" i="10"/>
  <c r="P32" i="10"/>
  <c r="Q5" i="10"/>
  <c r="Q24" i="10"/>
  <c r="Q13" i="10"/>
  <c r="Q32" i="10"/>
  <c r="R5" i="10"/>
  <c r="R24" i="10"/>
  <c r="R13" i="10"/>
  <c r="R32" i="10"/>
  <c r="S5" i="10"/>
  <c r="S24" i="10"/>
  <c r="S13" i="10"/>
  <c r="S32" i="10"/>
  <c r="T5" i="10"/>
  <c r="T24" i="10"/>
  <c r="T13" i="10"/>
  <c r="T32" i="10"/>
  <c r="U5" i="10"/>
  <c r="U24" i="10"/>
  <c r="U13" i="10"/>
  <c r="U32" i="10"/>
  <c r="V5" i="10"/>
  <c r="V24" i="10"/>
  <c r="V13" i="10"/>
  <c r="V32" i="10"/>
  <c r="W5" i="10"/>
  <c r="W24" i="10"/>
  <c r="W13" i="10"/>
  <c r="W32" i="10"/>
  <c r="X5" i="10"/>
  <c r="X24" i="10"/>
  <c r="X13" i="10"/>
  <c r="X32" i="10"/>
  <c r="Y5" i="10"/>
  <c r="Y24" i="10"/>
  <c r="Y13" i="10"/>
  <c r="Y32" i="10"/>
  <c r="D6" i="10"/>
  <c r="D25" i="10"/>
  <c r="D14" i="10"/>
  <c r="D33" i="10"/>
  <c r="E6" i="10"/>
  <c r="E25" i="10"/>
  <c r="E14" i="10"/>
  <c r="E33" i="10"/>
  <c r="F6" i="10"/>
  <c r="F25" i="10"/>
  <c r="F14" i="10"/>
  <c r="F33" i="10"/>
  <c r="G6" i="10"/>
  <c r="G25" i="10"/>
  <c r="G14" i="10"/>
  <c r="G33" i="10"/>
  <c r="H6" i="10"/>
  <c r="H25" i="10"/>
  <c r="H14" i="10"/>
  <c r="H33" i="10"/>
  <c r="I6" i="10"/>
  <c r="I25" i="10"/>
  <c r="I14" i="10"/>
  <c r="I33" i="10"/>
  <c r="J6" i="10"/>
  <c r="J25" i="10"/>
  <c r="J14" i="10"/>
  <c r="J33" i="10"/>
  <c r="K6" i="10"/>
  <c r="K25" i="10"/>
  <c r="K14" i="10"/>
  <c r="K33" i="10"/>
  <c r="L6" i="10"/>
  <c r="L25" i="10"/>
  <c r="L14" i="10"/>
  <c r="L33" i="10"/>
  <c r="M6" i="10"/>
  <c r="M25" i="10"/>
  <c r="M14" i="10"/>
  <c r="M33" i="10"/>
  <c r="N6" i="10"/>
  <c r="N25" i="10"/>
  <c r="N14" i="10"/>
  <c r="N33" i="10"/>
  <c r="O6" i="10"/>
  <c r="O25" i="10"/>
  <c r="O14" i="10"/>
  <c r="O33" i="10"/>
  <c r="P6" i="10"/>
  <c r="P25" i="10"/>
  <c r="P14" i="10"/>
  <c r="P33" i="10"/>
  <c r="Q6" i="10"/>
  <c r="Q25" i="10"/>
  <c r="Q14" i="10"/>
  <c r="Q33" i="10"/>
  <c r="R6" i="10"/>
  <c r="R25" i="10"/>
  <c r="R14" i="10"/>
  <c r="R33" i="10"/>
  <c r="S6" i="10"/>
  <c r="S25" i="10"/>
  <c r="S14" i="10"/>
  <c r="S33" i="10"/>
  <c r="T6" i="10"/>
  <c r="T25" i="10"/>
  <c r="T14" i="10"/>
  <c r="T33" i="10"/>
  <c r="U6" i="10"/>
  <c r="U25" i="10"/>
  <c r="U14" i="10"/>
  <c r="U33" i="10"/>
  <c r="V6" i="10"/>
  <c r="V25" i="10"/>
  <c r="V14" i="10"/>
  <c r="V33" i="10"/>
  <c r="W6" i="10"/>
  <c r="W25" i="10"/>
  <c r="W14" i="10"/>
  <c r="W33" i="10"/>
  <c r="X6" i="10"/>
  <c r="X25" i="10"/>
  <c r="X14" i="10"/>
  <c r="X33" i="10"/>
  <c r="Y6" i="10"/>
  <c r="Y25" i="10"/>
  <c r="Y14" i="10"/>
  <c r="Y33" i="10"/>
  <c r="D7" i="10"/>
  <c r="D26" i="10"/>
  <c r="D15" i="10"/>
  <c r="D34" i="10"/>
  <c r="E7" i="10"/>
  <c r="E26" i="10"/>
  <c r="E15" i="10"/>
  <c r="E34" i="10"/>
  <c r="F7" i="10"/>
  <c r="F26" i="10"/>
  <c r="F15" i="10"/>
  <c r="F34" i="10"/>
  <c r="G7" i="10"/>
  <c r="G26" i="10"/>
  <c r="G15" i="10"/>
  <c r="G34" i="10"/>
  <c r="H7" i="10"/>
  <c r="H26" i="10"/>
  <c r="H15" i="10"/>
  <c r="H34" i="10"/>
  <c r="I7" i="10"/>
  <c r="I26" i="10"/>
  <c r="I15" i="10"/>
  <c r="I34" i="10"/>
  <c r="J7" i="10"/>
  <c r="J26" i="10"/>
  <c r="J15" i="10"/>
  <c r="J34" i="10"/>
  <c r="K7" i="10"/>
  <c r="K26" i="10"/>
  <c r="K15" i="10"/>
  <c r="K34" i="10"/>
  <c r="L7" i="10"/>
  <c r="L26" i="10"/>
  <c r="L15" i="10"/>
  <c r="L34" i="10"/>
  <c r="M7" i="10"/>
  <c r="M26" i="10"/>
  <c r="M15" i="10"/>
  <c r="M34" i="10"/>
  <c r="N7" i="10"/>
  <c r="N26" i="10"/>
  <c r="N15" i="10"/>
  <c r="N34" i="10"/>
  <c r="O7" i="10"/>
  <c r="O26" i="10"/>
  <c r="O15" i="10"/>
  <c r="O34" i="10"/>
  <c r="P7" i="10"/>
  <c r="P26" i="10"/>
  <c r="P15" i="10"/>
  <c r="P34" i="10"/>
  <c r="Q7" i="10"/>
  <c r="Q26" i="10"/>
  <c r="Q15" i="10"/>
  <c r="Q34" i="10"/>
  <c r="R7" i="10"/>
  <c r="R26" i="10"/>
  <c r="R15" i="10"/>
  <c r="R34" i="10"/>
  <c r="S7" i="10"/>
  <c r="S26" i="10"/>
  <c r="S15" i="10"/>
  <c r="S34" i="10"/>
  <c r="T7" i="10"/>
  <c r="T26" i="10"/>
  <c r="T15" i="10"/>
  <c r="T34" i="10"/>
  <c r="U7" i="10"/>
  <c r="U26" i="10"/>
  <c r="U15" i="10"/>
  <c r="U34" i="10"/>
  <c r="V7" i="10"/>
  <c r="V26" i="10"/>
  <c r="V15" i="10"/>
  <c r="V34" i="10"/>
  <c r="W7" i="10"/>
  <c r="W26" i="10"/>
  <c r="W15" i="10"/>
  <c r="W34" i="10"/>
  <c r="X7" i="10"/>
  <c r="X26" i="10"/>
  <c r="X15" i="10"/>
  <c r="X34" i="10"/>
  <c r="Y7" i="10"/>
  <c r="Y26" i="10"/>
  <c r="Y15" i="10"/>
  <c r="Y34" i="10"/>
  <c r="C4" i="10"/>
  <c r="C23" i="10"/>
  <c r="C12" i="10"/>
  <c r="C31" i="10"/>
  <c r="C5" i="10"/>
  <c r="C24" i="10"/>
  <c r="C13" i="10"/>
  <c r="C32" i="10"/>
  <c r="C6" i="10"/>
  <c r="C25" i="10"/>
  <c r="C14" i="10"/>
  <c r="C33" i="10"/>
  <c r="C7" i="10"/>
  <c r="C26" i="10"/>
  <c r="C15" i="10"/>
  <c r="C34" i="10"/>
  <c r="C3" i="10"/>
  <c r="C22" i="10"/>
  <c r="C11" i="10"/>
  <c r="C30" i="10"/>
  <c r="B4" i="10"/>
  <c r="B23" i="10"/>
  <c r="B31" i="10"/>
  <c r="B5" i="10"/>
  <c r="B24" i="10"/>
  <c r="B32" i="10"/>
  <c r="B6" i="10"/>
  <c r="B25" i="10"/>
  <c r="B33" i="10"/>
  <c r="B7" i="10"/>
  <c r="B26" i="10"/>
  <c r="B34" i="10"/>
  <c r="B3" i="10"/>
  <c r="B22" i="10"/>
  <c r="B30" i="10"/>
  <c r="Z3" i="10"/>
  <c r="Z22" i="10"/>
  <c r="Z4" i="10"/>
  <c r="Z23" i="10"/>
  <c r="Z5" i="10"/>
  <c r="Z24" i="10"/>
  <c r="Z6" i="10"/>
  <c r="Z25" i="10"/>
  <c r="Z7" i="10"/>
  <c r="Z26" i="10"/>
  <c r="Z15" i="10"/>
  <c r="Z14" i="10"/>
  <c r="Z13" i="10"/>
  <c r="Z12" i="10"/>
  <c r="Z11" i="10"/>
  <c r="O5" i="8"/>
  <c r="P5" i="8"/>
  <c r="Q5" i="8"/>
  <c r="R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N5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N4" i="8"/>
  <c r="P20" i="5"/>
  <c r="Q20" i="5"/>
  <c r="R20" i="5"/>
  <c r="S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O20" i="5"/>
  <c r="P18" i="5"/>
  <c r="Q18" i="5"/>
  <c r="R18" i="5"/>
  <c r="S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O18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O17" i="5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19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B45" i="2"/>
  <c r="P21" i="3"/>
  <c r="Q21" i="3"/>
  <c r="R21" i="3"/>
  <c r="S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O21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P20" i="3"/>
  <c r="O20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O19" i="3"/>
  <c r="Q18" i="3"/>
  <c r="R18" i="3"/>
  <c r="S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P18" i="3"/>
  <c r="O18" i="3"/>
  <c r="P15" i="5"/>
  <c r="Q15" i="5"/>
  <c r="R15" i="5"/>
  <c r="S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O15" i="5"/>
  <c r="M3" i="5"/>
  <c r="M4" i="5"/>
  <c r="M5" i="5"/>
  <c r="M6" i="5"/>
  <c r="M7" i="5"/>
  <c r="M8" i="5"/>
  <c r="M9" i="5"/>
  <c r="M10" i="5"/>
  <c r="M11" i="5"/>
  <c r="M12" i="5"/>
  <c r="M13" i="5"/>
  <c r="M2" i="5"/>
  <c r="P17" i="3"/>
  <c r="Q17" i="3"/>
  <c r="R17" i="3"/>
  <c r="S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O17" i="3"/>
  <c r="P16" i="3"/>
  <c r="Q16" i="3"/>
  <c r="R16" i="3"/>
  <c r="S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O16" i="3"/>
  <c r="P15" i="3"/>
  <c r="Q15" i="3"/>
  <c r="R15" i="3"/>
  <c r="S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O15" i="3"/>
  <c r="M5" i="3"/>
  <c r="M7" i="3"/>
  <c r="M8" i="3"/>
  <c r="M11" i="3"/>
  <c r="M13" i="3"/>
  <c r="M3" i="3"/>
  <c r="M4" i="3"/>
  <c r="M6" i="3"/>
  <c r="M9" i="3"/>
  <c r="M10" i="3"/>
  <c r="M12" i="3"/>
  <c r="M2" i="3"/>
  <c r="O19" i="1"/>
  <c r="P19" i="1"/>
  <c r="Q19" i="1"/>
  <c r="R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N19" i="1"/>
</calcChain>
</file>

<file path=xl/sharedStrings.xml><?xml version="1.0" encoding="utf-8"?>
<sst xmlns="http://schemas.openxmlformats.org/spreadsheetml/2006/main" count="1232" uniqueCount="309">
  <si>
    <t>6048</t>
  </si>
  <si>
    <t>Capital Metropolitan Transportation Authority</t>
  </si>
  <si>
    <t>N</t>
  </si>
  <si>
    <t>Austin</t>
  </si>
  <si>
    <t>TX</t>
  </si>
  <si>
    <t>Austin, TX</t>
  </si>
  <si>
    <t>DO</t>
  </si>
  <si>
    <t>PT</t>
  </si>
  <si>
    <t>6131</t>
  </si>
  <si>
    <t>Capitol Area Rural Transportation System</t>
  </si>
  <si>
    <t>Y</t>
  </si>
  <si>
    <t>6125</t>
  </si>
  <si>
    <t>City of Round Rock</t>
  </si>
  <si>
    <t>Round Rock</t>
  </si>
  <si>
    <t>6083</t>
  </si>
  <si>
    <t>VPSI, Inc.</t>
  </si>
  <si>
    <t>Last Report Year</t>
  </si>
  <si>
    <t>TRS ID</t>
  </si>
  <si>
    <t>System Name</t>
  </si>
  <si>
    <t>Small Systems Waiver</t>
  </si>
  <si>
    <t>City</t>
  </si>
  <si>
    <t>State</t>
  </si>
  <si>
    <t>Census Year</t>
  </si>
  <si>
    <t>UZA Name</t>
  </si>
  <si>
    <t>UZA</t>
  </si>
  <si>
    <t>UZA Area SQ Miles</t>
  </si>
  <si>
    <t>UZA Population</t>
  </si>
  <si>
    <t>Mode</t>
  </si>
  <si>
    <t>Service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</si>
  <si>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</si>
  <si>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</si>
  <si>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</si>
  <si>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</si>
  <si>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</si>
  <si>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</si>
  <si>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</si>
  <si>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</si>
  <si>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</si>
  <si>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</si>
  <si>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</si>
  <si>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</si>
  <si>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</si>
  <si>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</si>
  <si>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</si>
  <si>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</si>
  <si>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</si>
  <si>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</si>
  <si>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</si>
  <si>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</si>
  <si>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</si>
  <si>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</si>
  <si>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Commuter Bus</t>
  </si>
  <si>
    <t>Commuter Rail</t>
  </si>
  <si>
    <t>Demand Response</t>
  </si>
  <si>
    <t>Demand Response Taxi</t>
  </si>
  <si>
    <t>Bus</t>
  </si>
  <si>
    <t>BRT</t>
  </si>
  <si>
    <t>Van Pool</t>
  </si>
  <si>
    <t>Hybrid Rail</t>
  </si>
  <si>
    <t>All Bus</t>
  </si>
  <si>
    <t>Source: National Transportation Database 2012.  Includes commuter bus, regular bus, and 'BRT' ridership counts.</t>
  </si>
  <si>
    <t>Capital Metropolitan Transportation Authority(CMTA)</t>
  </si>
  <si>
    <t>CB</t>
  </si>
  <si>
    <t>DR</t>
  </si>
  <si>
    <t>DT</t>
  </si>
  <si>
    <t>MB</t>
  </si>
  <si>
    <t>VP</t>
  </si>
  <si>
    <t>YR</t>
  </si>
  <si>
    <t>CR</t>
  </si>
  <si>
    <t>RB</t>
  </si>
  <si>
    <t>2013</t>
  </si>
  <si>
    <t>Mode Glossary</t>
  </si>
  <si>
    <t>Demand Response-Taxi</t>
  </si>
  <si>
    <t>Vanpool</t>
  </si>
  <si>
    <t>Mode-Verbose</t>
  </si>
  <si>
    <t>Total Bus</t>
  </si>
  <si>
    <t>Total Ops</t>
  </si>
  <si>
    <t>Bus/Ops</t>
  </si>
  <si>
    <t>Bus Index</t>
  </si>
  <si>
    <t>Total DR</t>
  </si>
  <si>
    <t>DR Index</t>
  </si>
  <si>
    <t>DR/Ops</t>
  </si>
  <si>
    <t>Bus UPTs</t>
  </si>
  <si>
    <t>Consumer Price</t>
  </si>
  <si>
    <t>Motor Gasoline Price ($/gallon)</t>
  </si>
  <si>
    <t>Year</t>
  </si>
  <si>
    <t>Index (1982-84=1)</t>
  </si>
  <si>
    <t>Nominal</t>
  </si>
  <si>
    <t>Real</t>
  </si>
  <si>
    <t>Values</t>
  </si>
  <si>
    <t>Ridership</t>
  </si>
  <si>
    <t>Bus Spending Nominal</t>
  </si>
  <si>
    <t>Bus Spending Real</t>
  </si>
  <si>
    <t>Population</t>
  </si>
  <si>
    <t>Austin Population</t>
  </si>
  <si>
    <t>Pop Index</t>
  </si>
  <si>
    <t>Ridership Index</t>
  </si>
  <si>
    <t>Real Bus Spending</t>
  </si>
  <si>
    <t>Spending Index</t>
  </si>
  <si>
    <t>Real Gas</t>
  </si>
  <si>
    <t>Linear Regression</t>
  </si>
  <si>
    <t>Regression Statistics</t>
  </si>
  <si>
    <t>R</t>
  </si>
  <si>
    <t>R Square</t>
  </si>
  <si>
    <t>Adjusted R Square</t>
  </si>
  <si>
    <t>S</t>
  </si>
  <si>
    <t>Total number of observations</t>
  </si>
  <si>
    <t>26746105 = 22866004.4281 - 2839247.5929 * Real Gas + 0.1743 * Bus Spending Real</t>
  </si>
  <si>
    <t>ANOVA</t>
  </si>
  <si>
    <t/>
  </si>
  <si>
    <t>d.f.</t>
  </si>
  <si>
    <t>SS</t>
  </si>
  <si>
    <t>MS</t>
  </si>
  <si>
    <t>F</t>
  </si>
  <si>
    <t>p-level</t>
  </si>
  <si>
    <t>Regression</t>
  </si>
  <si>
    <t>Residual</t>
  </si>
  <si>
    <t>Total</t>
  </si>
  <si>
    <t>Coefficients</t>
  </si>
  <si>
    <t>Standard Error</t>
  </si>
  <si>
    <t>LCL</t>
  </si>
  <si>
    <t>UCL</t>
  </si>
  <si>
    <t>t Stat</t>
  </si>
  <si>
    <t>H0 (2%) rejected?</t>
  </si>
  <si>
    <t>Intercept</t>
  </si>
  <si>
    <t>Yes</t>
  </si>
  <si>
    <t>No</t>
  </si>
  <si>
    <t>T (2%)</t>
  </si>
  <si>
    <t>LCL - Lower value of a reliable interval (LCL)</t>
  </si>
  <si>
    <t>UCL - Upper value of a reliable interval (UCL)</t>
  </si>
  <si>
    <t>Residuals</t>
  </si>
  <si>
    <t>Observation</t>
  </si>
  <si>
    <t>Predicted Y</t>
  </si>
  <si>
    <t>Standard Residuals</t>
  </si>
  <si>
    <t>6001</t>
  </si>
  <si>
    <t>Amarillo City Transit(ACT)</t>
  </si>
  <si>
    <t>Amarillo</t>
  </si>
  <si>
    <t>Amarillo, TX</t>
  </si>
  <si>
    <t>6006</t>
  </si>
  <si>
    <t>Mass Transit Department - City of El Paso(Sun Metro)</t>
  </si>
  <si>
    <t>El Paso</t>
  </si>
  <si>
    <t>El Paso, TX-NM</t>
  </si>
  <si>
    <t>6007</t>
  </si>
  <si>
    <t>Fort Worth Transportation Authority(The T)</t>
  </si>
  <si>
    <t>Fort Worth</t>
  </si>
  <si>
    <t>Dallas-Fort Worth-Arlington, TX</t>
  </si>
  <si>
    <t>6008</t>
  </si>
  <si>
    <t>Metropolitan Transit Authority of Harris County, Texas (Metro)</t>
  </si>
  <si>
    <t>Houston</t>
  </si>
  <si>
    <t>Houston, TX</t>
  </si>
  <si>
    <t>6009</t>
  </si>
  <si>
    <t>Laredo Transit Management, Inc.(El Metro)</t>
  </si>
  <si>
    <t>Laredo</t>
  </si>
  <si>
    <t>Laredo, TX</t>
  </si>
  <si>
    <t>Laredo Transit Management, Inc.</t>
  </si>
  <si>
    <t>6010</t>
  </si>
  <si>
    <t>City Transit Management Company, Inc.(Citibus)</t>
  </si>
  <si>
    <t>Lubbock</t>
  </si>
  <si>
    <t>Lubbock, TX</t>
  </si>
  <si>
    <t>6011</t>
  </si>
  <si>
    <t>VIA Metropolitan Transit(VIA)</t>
  </si>
  <si>
    <t>San Antonio</t>
  </si>
  <si>
    <t>San Antonio, TX</t>
  </si>
  <si>
    <t>VIA Metropolitan Transit</t>
  </si>
  <si>
    <t>6012</t>
  </si>
  <si>
    <t>Waco Transit System, Inc.(WTS)</t>
  </si>
  <si>
    <t>Waco</t>
  </si>
  <si>
    <t>Waco, TX</t>
  </si>
  <si>
    <t>6013</t>
  </si>
  <si>
    <t>Port Arthur Transit(PAT)</t>
  </si>
  <si>
    <t>Port Arthur</t>
  </si>
  <si>
    <t>Port Arthur, TX</t>
  </si>
  <si>
    <t>6014</t>
  </si>
  <si>
    <t>City of Brownsville - Brownsville Metro(BMetro)</t>
  </si>
  <si>
    <t>Brownsville</t>
  </si>
  <si>
    <t>Brownsville, TX</t>
  </si>
  <si>
    <t>6015</t>
  </si>
  <si>
    <t>Island Transit(I T)</t>
  </si>
  <si>
    <t>Galveston</t>
  </si>
  <si>
    <t>Non-UZA</t>
  </si>
  <si>
    <t>Island Transit</t>
  </si>
  <si>
    <t>6016</t>
  </si>
  <si>
    <t>Beaumont Municipal Transit System(BMT)</t>
  </si>
  <si>
    <t>Beaumont</t>
  </si>
  <si>
    <t>Beaumont, TX</t>
  </si>
  <si>
    <t>Beaumont Municipal Transit System</t>
  </si>
  <si>
    <t>6035</t>
  </si>
  <si>
    <t>Wichita Falls Transit System</t>
  </si>
  <si>
    <t>Wichita Falls</t>
  </si>
  <si>
    <t>Wichita Falls, TX</t>
  </si>
  <si>
    <t>6037</t>
  </si>
  <si>
    <t>City of San Angelo</t>
  </si>
  <si>
    <t>San Angelo</t>
  </si>
  <si>
    <t>San Angelo, TX</t>
  </si>
  <si>
    <t>6040</t>
  </si>
  <si>
    <t>CityLink Transit(CityLink)</t>
  </si>
  <si>
    <t>Abilene</t>
  </si>
  <si>
    <t>Abilene, TX</t>
  </si>
  <si>
    <t>6051</t>
  </si>
  <si>
    <t>Corpus Christi Regional Transportation Authority(The B)</t>
  </si>
  <si>
    <t>Corpus Christi</t>
  </si>
  <si>
    <t>Corpus Christi, TX</t>
  </si>
  <si>
    <t>6053</t>
  </si>
  <si>
    <t>Texoma Council of Governments Transportation Department</t>
  </si>
  <si>
    <t>Sherman</t>
  </si>
  <si>
    <t>Sherman, TX</t>
  </si>
  <si>
    <t>6056</t>
  </si>
  <si>
    <t>Dallas Area Rapid Transit(DART)</t>
  </si>
  <si>
    <t>Dallas</t>
  </si>
  <si>
    <t>Dallas Area Rapid Transit</t>
  </si>
  <si>
    <t>6057</t>
  </si>
  <si>
    <t>First Transit, Inc.</t>
  </si>
  <si>
    <t>Garland</t>
  </si>
  <si>
    <t>6059</t>
  </si>
  <si>
    <t>Brazos Transit District(The District)</t>
  </si>
  <si>
    <t>Bryan</t>
  </si>
  <si>
    <t>College Station-Bryan, TX</t>
  </si>
  <si>
    <t>Brazos Transit District</t>
  </si>
  <si>
    <t>6076</t>
  </si>
  <si>
    <t>City of Denton Public Transportation Department</t>
  </si>
  <si>
    <t>Denton</t>
  </si>
  <si>
    <t>Denton-Lewisville, TX</t>
  </si>
  <si>
    <t>6081</t>
  </si>
  <si>
    <t>Longview Transit(LTMI)</t>
  </si>
  <si>
    <t>Longview</t>
  </si>
  <si>
    <t>Longview, TX</t>
  </si>
  <si>
    <t>6082</t>
  </si>
  <si>
    <t>The Gulf Coast Center(Connect Transit)</t>
  </si>
  <si>
    <t>Texas City</t>
  </si>
  <si>
    <t>Texas City, TX</t>
  </si>
  <si>
    <t>6087</t>
  </si>
  <si>
    <t>6089</t>
  </si>
  <si>
    <t>City of Tyler(COT)</t>
  </si>
  <si>
    <t>Tyler</t>
  </si>
  <si>
    <t>Tyler, TX</t>
  </si>
  <si>
    <t>6090</t>
  </si>
  <si>
    <t>Lower Rio Grande Valley Development Council(LRGVDC)</t>
  </si>
  <si>
    <t>Weslaco</t>
  </si>
  <si>
    <t>McAllen, TX</t>
  </si>
  <si>
    <t>Lower Rio Grande Valley Development Council</t>
  </si>
  <si>
    <t>6091</t>
  </si>
  <si>
    <t>Hill Country Transit District(The Hop)</t>
  </si>
  <si>
    <t>San Saba</t>
  </si>
  <si>
    <t>Killeen, TX</t>
  </si>
  <si>
    <t>6093</t>
  </si>
  <si>
    <t>Texarkana Urban Transit District(T Line)</t>
  </si>
  <si>
    <t>Texarkana</t>
  </si>
  <si>
    <t>Texarkana-Texarkana, TX-AR</t>
  </si>
  <si>
    <t>6095</t>
  </si>
  <si>
    <t>Golden Crescent Regional Planning Commission(VICTORIA TRANSIT)</t>
  </si>
  <si>
    <t>Victoria</t>
  </si>
  <si>
    <t>Victoria, TX</t>
  </si>
  <si>
    <t>6097</t>
  </si>
  <si>
    <t>Midland-Odessa Urban Transit District(EZ RIDER)</t>
  </si>
  <si>
    <t>Midland</t>
  </si>
  <si>
    <t>Odessa, TX</t>
  </si>
  <si>
    <t>6099</t>
  </si>
  <si>
    <t>City of McAllen - McAllen Express Transit(Metro McAllen)</t>
  </si>
  <si>
    <t>McAllen</t>
  </si>
  <si>
    <t>6101</t>
  </si>
  <si>
    <t>Denton County Transportation Authority(DCTA)</t>
  </si>
  <si>
    <t>Lewisville</t>
  </si>
  <si>
    <t>Denton County Transportation Authority</t>
  </si>
  <si>
    <t>6102</t>
  </si>
  <si>
    <t>Concho Valley Transit District(CVTD)</t>
  </si>
  <si>
    <t>6103</t>
  </si>
  <si>
    <t>Fort Bend County Public Transportation(Fort Bend Transit)</t>
  </si>
  <si>
    <t>Sugar Land</t>
  </si>
  <si>
    <t>6107</t>
  </si>
  <si>
    <t>Texoma Area Paratransit System, Inc(TAPS)</t>
  </si>
  <si>
    <t>Texoma Area Paratransit System, Inc</t>
  </si>
  <si>
    <t>6108</t>
  </si>
  <si>
    <t>Harris County Community Services Department, Office of Transit Services(Harris County Transit)</t>
  </si>
  <si>
    <t>6110</t>
  </si>
  <si>
    <t>Collin County Committee on Aging(CCART)</t>
  </si>
  <si>
    <t>McKinney</t>
  </si>
  <si>
    <t>McKinney, TX</t>
  </si>
  <si>
    <t>6114</t>
  </si>
  <si>
    <t>STAR Transit(STAR)</t>
  </si>
  <si>
    <t>Terrell</t>
  </si>
  <si>
    <t>6119</t>
  </si>
  <si>
    <t>Harris County Improvement District 1 a.k.a. Uptown-Houston</t>
  </si>
  <si>
    <t>6120</t>
  </si>
  <si>
    <t>Westchase District</t>
  </si>
  <si>
    <t>6121</t>
  </si>
  <si>
    <t>Greater Southeast Management District</t>
  </si>
  <si>
    <t>6126</t>
  </si>
  <si>
    <t>Harris County Improvement District Number 3</t>
  </si>
  <si>
    <t>Hudson</t>
  </si>
  <si>
    <t>San Marcos Urban Transit District(CARTS)</t>
  </si>
  <si>
    <t>San Marcos, TX</t>
  </si>
  <si>
    <t>Bus Spending (MB, RB) - Nominal</t>
  </si>
  <si>
    <t>Base CPI (1/2015)</t>
  </si>
  <si>
    <t>Bus Spending (MB, RB) - Real</t>
  </si>
  <si>
    <t>CPI Year</t>
  </si>
  <si>
    <t>Real Service Hour Cost</t>
  </si>
  <si>
    <t>Vehicle Revenue Hours</t>
  </si>
  <si>
    <t>CMTA</t>
  </si>
  <si>
    <t>New York</t>
  </si>
  <si>
    <t>Percent</t>
  </si>
  <si>
    <t>San Francisco</t>
  </si>
  <si>
    <t>Chicago</t>
  </si>
  <si>
    <t>Denver</t>
  </si>
  <si>
    <t>Portland</t>
  </si>
  <si>
    <t>Miami</t>
  </si>
  <si>
    <t>Atlanta</t>
  </si>
  <si>
    <t>Charlotte</t>
  </si>
  <si>
    <t>Transit Mode Share</t>
  </si>
  <si>
    <t>OU Institute for Quality Communities based on 2012 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</si>
</sst>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#,##0.#####"/>
    <numFmt numFmtId="166" formatCode="0.#####E+#0"/>
    <numFmt numFmtId="167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sz val="12"/>
      <color theme="1"/>
      <name val="Abadi MT Condensed Light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Avenir Book"/>
    </font>
    <font>
      <sz val="12"/>
      <color rgb="FF4E4E4E"/>
      <name val="Avenir Book"/>
    </font>
    <font>
      <b/>
      <sz val="12"/>
      <color theme="5" tint="-0.249977111117893"/>
      <name val="Calibri"/>
      <scheme val="minor"/>
    </font>
    <font>
      <b/>
      <sz val="12"/>
      <color theme="4" tint="-0.249977111117893"/>
      <name val="Calibri"/>
      <scheme val="minor"/>
    </font>
    <font>
      <b/>
      <sz val="12"/>
      <color theme="1" tint="0.49998474074526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43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3" fontId="2" fillId="2" borderId="0" xfId="0" quotePrefix="1" applyNumberFormat="1" applyFont="1" applyFill="1" applyAlignment="1">
      <alignment horizontal="center" wrapText="1"/>
    </xf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3" fontId="1" fillId="2" borderId="0" xfId="0" applyNumberFormat="1" applyFont="1" applyFill="1"/>
    <xf numFmtId="3" fontId="0" fillId="2" borderId="0" xfId="0" applyNumberForma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64" fontId="0" fillId="0" borderId="0" xfId="0" applyNumberFormat="1"/>
    <xf numFmtId="2" fontId="0" fillId="2" borderId="0" xfId="0" applyNumberFormat="1" applyFill="1"/>
    <xf numFmtId="2" fontId="10" fillId="2" borderId="0" xfId="0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2" fontId="11" fillId="2" borderId="0" xfId="0" applyNumberFormat="1" applyFont="1" applyFill="1" applyBorder="1"/>
    <xf numFmtId="2" fontId="5" fillId="2" borderId="1" xfId="0" applyNumberFormat="1" applyFont="1" applyFill="1" applyBorder="1"/>
    <xf numFmtId="2" fontId="0" fillId="2" borderId="1" xfId="0" applyNumberFormat="1" applyFill="1" applyBorder="1"/>
    <xf numFmtId="2" fontId="0" fillId="2" borderId="0" xfId="0" applyNumberFormat="1" applyFill="1" applyAlignment="1"/>
    <xf numFmtId="1" fontId="0" fillId="2" borderId="0" xfId="0" applyNumberFormat="1" applyFill="1"/>
    <xf numFmtId="1" fontId="5" fillId="2" borderId="0" xfId="0" applyNumberFormat="1" applyFont="1" applyFill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0" fillId="2" borderId="0" xfId="0" applyNumberFormat="1" applyFill="1" applyAlignment="1"/>
    <xf numFmtId="164" fontId="0" fillId="2" borderId="0" xfId="0" applyNumberFormat="1" applyFill="1"/>
    <xf numFmtId="3" fontId="5" fillId="2" borderId="0" xfId="0" applyNumberFormat="1" applyFont="1" applyFill="1" applyAlignment="1">
      <alignment horizontal="right"/>
    </xf>
    <xf numFmtId="1" fontId="10" fillId="2" borderId="1" xfId="0" applyNumberFormat="1" applyFont="1" applyFill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wrapText="1"/>
    </xf>
    <xf numFmtId="2" fontId="10" fillId="3" borderId="1" xfId="0" applyNumberFormat="1" applyFont="1" applyFill="1" applyBorder="1" applyAlignment="1">
      <alignment horizontal="right" wrapText="1"/>
    </xf>
    <xf numFmtId="2" fontId="0" fillId="2" borderId="0" xfId="0" applyNumberFormat="1" applyFill="1" applyAlignment="1">
      <alignment wrapText="1"/>
    </xf>
    <xf numFmtId="0" fontId="12" fillId="0" borderId="3" xfId="0" applyFont="1" applyBorder="1"/>
    <xf numFmtId="0" fontId="0" fillId="0" borderId="3" xfId="0" applyBorder="1"/>
    <xf numFmtId="0" fontId="13" fillId="0" borderId="0" xfId="0" applyFont="1"/>
    <xf numFmtId="165" fontId="0" fillId="0" borderId="0" xfId="0" applyNumberFormat="1"/>
    <xf numFmtId="0" fontId="0" fillId="0" borderId="4" xfId="0" applyBorder="1"/>
    <xf numFmtId="0" fontId="13" fillId="0" borderId="5" xfId="0" applyFont="1" applyBorder="1" applyAlignment="1">
      <alignment horizontal="center"/>
    </xf>
    <xf numFmtId="0" fontId="0" fillId="0" borderId="5" xfId="0" applyBorder="1"/>
    <xf numFmtId="166" fontId="0" fillId="0" borderId="0" xfId="0" applyNumberFormat="1"/>
    <xf numFmtId="0" fontId="13" fillId="0" borderId="3" xfId="0" applyFont="1" applyBorder="1"/>
    <xf numFmtId="165" fontId="0" fillId="0" borderId="3" xfId="0" applyNumberFormat="1" applyBorder="1"/>
    <xf numFmtId="166" fontId="0" fillId="0" borderId="3" xfId="0" applyNumberFormat="1" applyBorder="1"/>
    <xf numFmtId="0" fontId="13" fillId="0" borderId="5" xfId="0" applyFont="1" applyBorder="1"/>
    <xf numFmtId="0" fontId="12" fillId="0" borderId="0" xfId="0" applyFont="1" applyAlignment="1">
      <alignment horizontal="center"/>
    </xf>
    <xf numFmtId="0" fontId="13" fillId="0" borderId="6" xfId="0" applyFont="1" applyBorder="1"/>
    <xf numFmtId="165" fontId="0" fillId="0" borderId="6" xfId="0" applyNumberFormat="1" applyBorder="1"/>
    <xf numFmtId="0" fontId="0" fillId="0" borderId="6" xfId="0" applyBorder="1"/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wrapText="1"/>
    </xf>
    <xf numFmtId="3" fontId="2" fillId="0" borderId="0" xfId="0" quotePrefix="1" applyNumberFormat="1" applyFont="1" applyFill="1" applyAlignment="1">
      <alignment horizontal="center" wrapText="1"/>
    </xf>
    <xf numFmtId="0" fontId="3" fillId="0" borderId="0" xfId="0" applyFont="1"/>
    <xf numFmtId="3" fontId="0" fillId="0" borderId="0" xfId="0" applyNumberFormat="1"/>
    <xf numFmtId="2" fontId="10" fillId="2" borderId="0" xfId="0" applyNumberFormat="1" applyFont="1" applyFill="1" applyAlignment="1">
      <alignment horizontal="right"/>
    </xf>
    <xf numFmtId="2" fontId="0" fillId="2" borderId="2" xfId="0" applyNumberFormat="1" applyFill="1" applyBorder="1" applyAlignment="1">
      <alignment horizontal="left"/>
    </xf>
    <xf numFmtId="2" fontId="0" fillId="2" borderId="0" xfId="0" applyNumberFormat="1" applyFill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0" fillId="0" borderId="3" xfId="0" applyBorder="1"/>
    <xf numFmtId="0" fontId="13" fillId="0" borderId="0" xfId="0" applyFont="1"/>
    <xf numFmtId="0" fontId="0" fillId="0" borderId="0" xfId="0"/>
    <xf numFmtId="0" fontId="8" fillId="2" borderId="0" xfId="0" applyFont="1" applyFill="1"/>
    <xf numFmtId="0" fontId="0" fillId="2" borderId="0" xfId="0" applyFont="1" applyFill="1"/>
    <xf numFmtId="167" fontId="0" fillId="2" borderId="0" xfId="0" applyNumberFormat="1" applyFill="1"/>
    <xf numFmtId="0" fontId="14" fillId="2" borderId="0" xfId="0" applyFont="1" applyFill="1"/>
    <xf numFmtId="0" fontId="15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9" fontId="0" fillId="2" borderId="0" xfId="0" applyNumberFormat="1" applyFill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colors>
    <mruColors>
      <color rgb="FFDCAD4A"/>
      <color rgb="FF7DBF66"/>
      <color rgb="FF66DE1E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venir Light"/>
              </a:rPr>
              <a:t>CMTA Bus Ridership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Bus Ridership</c:v>
          </c:tx>
          <c:marker>
            <c:symbol val="none"/>
          </c:marker>
          <c:cat>
            <c:strRef>
              <c:f>ridership12!$N$1:$AI$1</c:f>
              <c:strCach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strCache>
            </c:strRef>
          </c:cat>
          <c:val>
            <c:numRef>
              <c:f>ridership12!$N$19:$AI$19</c:f>
              <c:numCache>
                <c:formatCode>#,##0</c:formatCode>
                <c:ptCount val="22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3.3548378E7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361208"/>
        <c:axId val="2071364152"/>
      </c:lineChart>
      <c:catAx>
        <c:axId val="2071361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1364152"/>
        <c:crosses val="autoZero"/>
        <c:auto val="1"/>
        <c:lblAlgn val="ctr"/>
        <c:lblOffset val="100"/>
        <c:noMultiLvlLbl val="0"/>
      </c:catAx>
      <c:valAx>
        <c:axId val="207136415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  <a:latin typeface="Avenir Light"/>
              </a:defRPr>
            </a:pPr>
            <a:endParaRPr lang="en-US"/>
          </a:p>
        </c:txPr>
        <c:crossAx val="2071361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venir Book"/>
                <a:cs typeface="Avenir Book"/>
              </a:rPr>
              <a:t>CapMetro</a:t>
            </a:r>
            <a:r>
              <a:rPr lang="en-US" sz="1200" baseline="0">
                <a:latin typeface="Avenir Book"/>
                <a:cs typeface="Avenir Book"/>
              </a:rPr>
              <a:t> Real Service Hour Cost</a:t>
            </a:r>
            <a:endParaRPr lang="en-US" sz="1200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'hr-comp'!$C$1:$Y$1</c:f>
              <c:numCache>
                <c:formatCode>General</c:formatCode>
                <c:ptCount val="23"/>
                <c:pt idx="0">
                  <c:v>1991.0</c:v>
                </c:pt>
                <c:pt idx="1">
                  <c:v>1992.0</c:v>
                </c:pt>
                <c:pt idx="2">
                  <c:v>1993.0</c:v>
                </c:pt>
                <c:pt idx="3">
                  <c:v>1994.0</c:v>
                </c:pt>
                <c:pt idx="4">
                  <c:v>1995.0</c:v>
                </c:pt>
                <c:pt idx="5">
                  <c:v>1996.0</c:v>
                </c:pt>
                <c:pt idx="6">
                  <c:v>1997.0</c:v>
                </c:pt>
                <c:pt idx="7">
                  <c:v>1998.0</c:v>
                </c:pt>
                <c:pt idx="8">
                  <c:v>1999.0</c:v>
                </c:pt>
                <c:pt idx="9">
                  <c:v>2000.0</c:v>
                </c:pt>
                <c:pt idx="10">
                  <c:v>2001.0</c:v>
                </c:pt>
                <c:pt idx="11">
                  <c:v>2002.0</c:v>
                </c:pt>
                <c:pt idx="12">
                  <c:v>2003.0</c:v>
                </c:pt>
                <c:pt idx="13">
                  <c:v>2004.0</c:v>
                </c:pt>
                <c:pt idx="14">
                  <c:v>2005.0</c:v>
                </c:pt>
                <c:pt idx="15">
                  <c:v>2006.0</c:v>
                </c:pt>
                <c:pt idx="16">
                  <c:v>2007.0</c:v>
                </c:pt>
                <c:pt idx="17">
                  <c:v>2008.0</c:v>
                </c:pt>
                <c:pt idx="18">
                  <c:v>2009.0</c:v>
                </c:pt>
                <c:pt idx="19">
                  <c:v>2010.0</c:v>
                </c:pt>
                <c:pt idx="20">
                  <c:v>2011.0</c:v>
                </c:pt>
                <c:pt idx="21">
                  <c:v>2012.0</c:v>
                </c:pt>
                <c:pt idx="22">
                  <c:v>2013.0</c:v>
                </c:pt>
              </c:numCache>
            </c:numRef>
          </c:cat>
          <c:val>
            <c:numRef>
              <c:f>'hr-comp'!$C$29:$Y$29</c:f>
              <c:numCache>
                <c:formatCode>"$"#,##0.00</c:formatCode>
                <c:ptCount val="23"/>
                <c:pt idx="0">
                  <c:v>87.39206839851245</c:v>
                </c:pt>
                <c:pt idx="1">
                  <c:v>95.0931786833813</c:v>
                </c:pt>
                <c:pt idx="2">
                  <c:v>94.77162442722976</c:v>
                </c:pt>
                <c:pt idx="3">
                  <c:v>88.74334477146425</c:v>
                </c:pt>
                <c:pt idx="4">
                  <c:v>100.5614255537018</c:v>
                </c:pt>
                <c:pt idx="6">
                  <c:v>94.67136908842298</c:v>
                </c:pt>
                <c:pt idx="7">
                  <c:v>83.97133457041649</c:v>
                </c:pt>
                <c:pt idx="8">
                  <c:v>79.51236033225445</c:v>
                </c:pt>
                <c:pt idx="9">
                  <c:v>83.65574778437218</c:v>
                </c:pt>
                <c:pt idx="10">
                  <c:v>89.00027660430798</c:v>
                </c:pt>
                <c:pt idx="11">
                  <c:v>89.46858496854578</c:v>
                </c:pt>
                <c:pt idx="12">
                  <c:v>98.25333864902603</c:v>
                </c:pt>
                <c:pt idx="13">
                  <c:v>101.1423281116151</c:v>
                </c:pt>
                <c:pt idx="14">
                  <c:v>110.9842758720373</c:v>
                </c:pt>
                <c:pt idx="15">
                  <c:v>115.4943561335187</c:v>
                </c:pt>
                <c:pt idx="16">
                  <c:v>112.732079781235</c:v>
                </c:pt>
                <c:pt idx="17">
                  <c:v>114.3523871625121</c:v>
                </c:pt>
                <c:pt idx="18">
                  <c:v>115.1328534390884</c:v>
                </c:pt>
                <c:pt idx="19">
                  <c:v>112.5810880486918</c:v>
                </c:pt>
                <c:pt idx="20">
                  <c:v>110.403755725884</c:v>
                </c:pt>
                <c:pt idx="21">
                  <c:v>110.1450634930765</c:v>
                </c:pt>
                <c:pt idx="22">
                  <c:v>109.363062489729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12184"/>
        <c:axId val="2087375608"/>
      </c:lineChart>
      <c:catAx>
        <c:axId val="208681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7375608"/>
        <c:crosses val="autoZero"/>
        <c:auto val="1"/>
        <c:lblAlgn val="ctr"/>
        <c:lblOffset val="100"/>
        <c:noMultiLvlLbl val="0"/>
      </c:catAx>
      <c:valAx>
        <c:axId val="2087375608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crossAx val="2086812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>
                <a:latin typeface="Avenir Book"/>
                <a:cs typeface="Avenir Book"/>
              </a:rPr>
              <a:t>MTA (HOU) Real Service Hour Cost</a:t>
            </a:r>
            <a:endParaRPr lang="en-US" sz="1200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'hr-comp'!$C$1:$Y$1</c:f>
              <c:numCache>
                <c:formatCode>General</c:formatCode>
                <c:ptCount val="23"/>
                <c:pt idx="0">
                  <c:v>1991.0</c:v>
                </c:pt>
                <c:pt idx="1">
                  <c:v>1992.0</c:v>
                </c:pt>
                <c:pt idx="2">
                  <c:v>1993.0</c:v>
                </c:pt>
                <c:pt idx="3">
                  <c:v>1994.0</c:v>
                </c:pt>
                <c:pt idx="4">
                  <c:v>1995.0</c:v>
                </c:pt>
                <c:pt idx="5">
                  <c:v>1996.0</c:v>
                </c:pt>
                <c:pt idx="6">
                  <c:v>1997.0</c:v>
                </c:pt>
                <c:pt idx="7">
                  <c:v>1998.0</c:v>
                </c:pt>
                <c:pt idx="8">
                  <c:v>1999.0</c:v>
                </c:pt>
                <c:pt idx="9">
                  <c:v>2000.0</c:v>
                </c:pt>
                <c:pt idx="10">
                  <c:v>2001.0</c:v>
                </c:pt>
                <c:pt idx="11">
                  <c:v>2002.0</c:v>
                </c:pt>
                <c:pt idx="12">
                  <c:v>2003.0</c:v>
                </c:pt>
                <c:pt idx="13">
                  <c:v>2004.0</c:v>
                </c:pt>
                <c:pt idx="14">
                  <c:v>2005.0</c:v>
                </c:pt>
                <c:pt idx="15">
                  <c:v>2006.0</c:v>
                </c:pt>
                <c:pt idx="16">
                  <c:v>2007.0</c:v>
                </c:pt>
                <c:pt idx="17">
                  <c:v>2008.0</c:v>
                </c:pt>
                <c:pt idx="18">
                  <c:v>2009.0</c:v>
                </c:pt>
                <c:pt idx="19">
                  <c:v>2010.0</c:v>
                </c:pt>
                <c:pt idx="20">
                  <c:v>2011.0</c:v>
                </c:pt>
                <c:pt idx="21">
                  <c:v>2012.0</c:v>
                </c:pt>
                <c:pt idx="22">
                  <c:v>2013.0</c:v>
                </c:pt>
              </c:numCache>
            </c:numRef>
          </c:cat>
          <c:val>
            <c:numRef>
              <c:f>'hr-comp'!$C$30:$Y$30</c:f>
              <c:numCache>
                <c:formatCode>"$"#,##0.00</c:formatCode>
                <c:ptCount val="23"/>
                <c:pt idx="0">
                  <c:v>99.05601460197402</c:v>
                </c:pt>
                <c:pt idx="1">
                  <c:v>111.4700630934787</c:v>
                </c:pt>
                <c:pt idx="2">
                  <c:v>119.8446944094172</c:v>
                </c:pt>
                <c:pt idx="3">
                  <c:v>118.2399978610847</c:v>
                </c:pt>
                <c:pt idx="4">
                  <c:v>108.7218021509396</c:v>
                </c:pt>
                <c:pt idx="5">
                  <c:v>105.0847038257489</c:v>
                </c:pt>
                <c:pt idx="6">
                  <c:v>107.0387918983316</c:v>
                </c:pt>
                <c:pt idx="7">
                  <c:v>102.3894658972732</c:v>
                </c:pt>
                <c:pt idx="8">
                  <c:v>102.5393239974432</c:v>
                </c:pt>
                <c:pt idx="9">
                  <c:v>101.6886894610175</c:v>
                </c:pt>
                <c:pt idx="10">
                  <c:v>82.95831909351541</c:v>
                </c:pt>
                <c:pt idx="11">
                  <c:v>103.1018371209922</c:v>
                </c:pt>
                <c:pt idx="12">
                  <c:v>107.5479699404202</c:v>
                </c:pt>
                <c:pt idx="13">
                  <c:v>100.489154053216</c:v>
                </c:pt>
                <c:pt idx="14">
                  <c:v>112.1259993389227</c:v>
                </c:pt>
                <c:pt idx="15">
                  <c:v>114.3013099690277</c:v>
                </c:pt>
                <c:pt idx="16">
                  <c:v>114.4696779371803</c:v>
                </c:pt>
                <c:pt idx="17">
                  <c:v>116.7351908204894</c:v>
                </c:pt>
                <c:pt idx="18">
                  <c:v>126.9096306445282</c:v>
                </c:pt>
                <c:pt idx="19">
                  <c:v>123.3199302164399</c:v>
                </c:pt>
                <c:pt idx="20">
                  <c:v>121.5109404536965</c:v>
                </c:pt>
                <c:pt idx="21">
                  <c:v>118.2023801360357</c:v>
                </c:pt>
                <c:pt idx="22">
                  <c:v>122.6575907215744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275160"/>
        <c:axId val="2117088472"/>
      </c:lineChart>
      <c:catAx>
        <c:axId val="213127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7088472"/>
        <c:crosses val="autoZero"/>
        <c:auto val="1"/>
        <c:lblAlgn val="ctr"/>
        <c:lblOffset val="100"/>
        <c:noMultiLvlLbl val="0"/>
      </c:catAx>
      <c:valAx>
        <c:axId val="2117088472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crossAx val="2131275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>
                <a:latin typeface="Avenir Book"/>
                <a:cs typeface="Avenir Book"/>
              </a:rPr>
              <a:t>DART Real Service Hour Cost</a:t>
            </a:r>
            <a:endParaRPr lang="en-US" sz="1200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'hr-comp'!$C$1:$Y$1</c:f>
              <c:numCache>
                <c:formatCode>General</c:formatCode>
                <c:ptCount val="23"/>
                <c:pt idx="0">
                  <c:v>1991.0</c:v>
                </c:pt>
                <c:pt idx="1">
                  <c:v>1992.0</c:v>
                </c:pt>
                <c:pt idx="2">
                  <c:v>1993.0</c:v>
                </c:pt>
                <c:pt idx="3">
                  <c:v>1994.0</c:v>
                </c:pt>
                <c:pt idx="4">
                  <c:v>1995.0</c:v>
                </c:pt>
                <c:pt idx="5">
                  <c:v>1996.0</c:v>
                </c:pt>
                <c:pt idx="6">
                  <c:v>1997.0</c:v>
                </c:pt>
                <c:pt idx="7">
                  <c:v>1998.0</c:v>
                </c:pt>
                <c:pt idx="8">
                  <c:v>1999.0</c:v>
                </c:pt>
                <c:pt idx="9">
                  <c:v>2000.0</c:v>
                </c:pt>
                <c:pt idx="10">
                  <c:v>2001.0</c:v>
                </c:pt>
                <c:pt idx="11">
                  <c:v>2002.0</c:v>
                </c:pt>
                <c:pt idx="12">
                  <c:v>2003.0</c:v>
                </c:pt>
                <c:pt idx="13">
                  <c:v>2004.0</c:v>
                </c:pt>
                <c:pt idx="14">
                  <c:v>2005.0</c:v>
                </c:pt>
                <c:pt idx="15">
                  <c:v>2006.0</c:v>
                </c:pt>
                <c:pt idx="16">
                  <c:v>2007.0</c:v>
                </c:pt>
                <c:pt idx="17">
                  <c:v>2008.0</c:v>
                </c:pt>
                <c:pt idx="18">
                  <c:v>2009.0</c:v>
                </c:pt>
                <c:pt idx="19">
                  <c:v>2010.0</c:v>
                </c:pt>
                <c:pt idx="20">
                  <c:v>2011.0</c:v>
                </c:pt>
                <c:pt idx="21">
                  <c:v>2012.0</c:v>
                </c:pt>
                <c:pt idx="22">
                  <c:v>2013.0</c:v>
                </c:pt>
              </c:numCache>
            </c:numRef>
          </c:cat>
          <c:val>
            <c:numRef>
              <c:f>'hr-comp'!$C$31:$Y$31</c:f>
              <c:numCache>
                <c:formatCode>"$"#,##0.00</c:formatCode>
                <c:ptCount val="23"/>
                <c:pt idx="0">
                  <c:v>132.4528186116025</c:v>
                </c:pt>
                <c:pt idx="1">
                  <c:v>141.3683800021184</c:v>
                </c:pt>
                <c:pt idx="2">
                  <c:v>134.0087480789192</c:v>
                </c:pt>
                <c:pt idx="3">
                  <c:v>137.6230521694284</c:v>
                </c:pt>
                <c:pt idx="4">
                  <c:v>137.4305855248782</c:v>
                </c:pt>
                <c:pt idx="5">
                  <c:v>135.6784205939986</c:v>
                </c:pt>
                <c:pt idx="6">
                  <c:v>143.1987338401082</c:v>
                </c:pt>
                <c:pt idx="7">
                  <c:v>134.5843516276493</c:v>
                </c:pt>
                <c:pt idx="8">
                  <c:v>142.1657975367171</c:v>
                </c:pt>
                <c:pt idx="9">
                  <c:v>130.5359716643059</c:v>
                </c:pt>
                <c:pt idx="10">
                  <c:v>133.5136697712101</c:v>
                </c:pt>
                <c:pt idx="11">
                  <c:v>155.0052816065609</c:v>
                </c:pt>
                <c:pt idx="12">
                  <c:v>120.4900311015794</c:v>
                </c:pt>
                <c:pt idx="13">
                  <c:v>116.5082396451461</c:v>
                </c:pt>
                <c:pt idx="14">
                  <c:v>115.4108454112762</c:v>
                </c:pt>
                <c:pt idx="15">
                  <c:v>122.4217159587126</c:v>
                </c:pt>
                <c:pt idx="16">
                  <c:v>121.539794009942</c:v>
                </c:pt>
                <c:pt idx="17">
                  <c:v>128.9048422692616</c:v>
                </c:pt>
                <c:pt idx="18">
                  <c:v>126.4937469047959</c:v>
                </c:pt>
                <c:pt idx="19">
                  <c:v>132.8611479232316</c:v>
                </c:pt>
                <c:pt idx="20">
                  <c:v>127.4869981955279</c:v>
                </c:pt>
                <c:pt idx="21">
                  <c:v>124.4418344728881</c:v>
                </c:pt>
                <c:pt idx="22">
                  <c:v>120.3734865220159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411720"/>
        <c:axId val="2121602712"/>
      </c:lineChart>
      <c:catAx>
        <c:axId val="213141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602712"/>
        <c:crosses val="autoZero"/>
        <c:auto val="1"/>
        <c:lblAlgn val="ctr"/>
        <c:lblOffset val="100"/>
        <c:noMultiLvlLbl val="0"/>
      </c:catAx>
      <c:valAx>
        <c:axId val="2121602712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crossAx val="2131411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>
                <a:latin typeface="Avenir Book"/>
                <a:cs typeface="Avenir Book"/>
              </a:rPr>
              <a:t>VIA (SA) Real Service Hour Cost</a:t>
            </a:r>
            <a:endParaRPr lang="en-US" sz="1200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'hr-comp'!$C$1:$Y$1</c:f>
              <c:numCache>
                <c:formatCode>General</c:formatCode>
                <c:ptCount val="23"/>
                <c:pt idx="0">
                  <c:v>1991.0</c:v>
                </c:pt>
                <c:pt idx="1">
                  <c:v>1992.0</c:v>
                </c:pt>
                <c:pt idx="2">
                  <c:v>1993.0</c:v>
                </c:pt>
                <c:pt idx="3">
                  <c:v>1994.0</c:v>
                </c:pt>
                <c:pt idx="4">
                  <c:v>1995.0</c:v>
                </c:pt>
                <c:pt idx="5">
                  <c:v>1996.0</c:v>
                </c:pt>
                <c:pt idx="6">
                  <c:v>1997.0</c:v>
                </c:pt>
                <c:pt idx="7">
                  <c:v>1998.0</c:v>
                </c:pt>
                <c:pt idx="8">
                  <c:v>1999.0</c:v>
                </c:pt>
                <c:pt idx="9">
                  <c:v>2000.0</c:v>
                </c:pt>
                <c:pt idx="10">
                  <c:v>2001.0</c:v>
                </c:pt>
                <c:pt idx="11">
                  <c:v>2002.0</c:v>
                </c:pt>
                <c:pt idx="12">
                  <c:v>2003.0</c:v>
                </c:pt>
                <c:pt idx="13">
                  <c:v>2004.0</c:v>
                </c:pt>
                <c:pt idx="14">
                  <c:v>2005.0</c:v>
                </c:pt>
                <c:pt idx="15">
                  <c:v>2006.0</c:v>
                </c:pt>
                <c:pt idx="16">
                  <c:v>2007.0</c:v>
                </c:pt>
                <c:pt idx="17">
                  <c:v>2008.0</c:v>
                </c:pt>
                <c:pt idx="18">
                  <c:v>2009.0</c:v>
                </c:pt>
                <c:pt idx="19">
                  <c:v>2010.0</c:v>
                </c:pt>
                <c:pt idx="20">
                  <c:v>2011.0</c:v>
                </c:pt>
                <c:pt idx="21">
                  <c:v>2012.0</c:v>
                </c:pt>
                <c:pt idx="22">
                  <c:v>2013.0</c:v>
                </c:pt>
              </c:numCache>
            </c:numRef>
          </c:cat>
          <c:val>
            <c:numRef>
              <c:f>'hr-comp'!$C$32:$Y$32</c:f>
              <c:numCache>
                <c:formatCode>"$"#,##0.00</c:formatCode>
                <c:ptCount val="23"/>
                <c:pt idx="0">
                  <c:v>57.77006003963854</c:v>
                </c:pt>
                <c:pt idx="1">
                  <c:v>64.89053392406236</c:v>
                </c:pt>
                <c:pt idx="2">
                  <c:v>65.19172783717261</c:v>
                </c:pt>
                <c:pt idx="3">
                  <c:v>67.4110779650324</c:v>
                </c:pt>
                <c:pt idx="4">
                  <c:v>68.00915637856875</c:v>
                </c:pt>
                <c:pt idx="5">
                  <c:v>67.59313273383366</c:v>
                </c:pt>
                <c:pt idx="6">
                  <c:v>69.07689995267171</c:v>
                </c:pt>
                <c:pt idx="7">
                  <c:v>69.28469481505493</c:v>
                </c:pt>
                <c:pt idx="8">
                  <c:v>69.6168944985495</c:v>
                </c:pt>
                <c:pt idx="9">
                  <c:v>71.60944722015374</c:v>
                </c:pt>
                <c:pt idx="10">
                  <c:v>73.4709250849637</c:v>
                </c:pt>
                <c:pt idx="11">
                  <c:v>72.333932080273</c:v>
                </c:pt>
                <c:pt idx="12">
                  <c:v>73.57887493471215</c:v>
                </c:pt>
                <c:pt idx="13">
                  <c:v>77.09649621106061</c:v>
                </c:pt>
                <c:pt idx="14">
                  <c:v>81.02652892907673</c:v>
                </c:pt>
                <c:pt idx="15">
                  <c:v>83.05910248585474</c:v>
                </c:pt>
                <c:pt idx="16">
                  <c:v>83.90211823129179</c:v>
                </c:pt>
                <c:pt idx="17">
                  <c:v>89.42739312302662</c:v>
                </c:pt>
                <c:pt idx="18">
                  <c:v>83.05699287678472</c:v>
                </c:pt>
                <c:pt idx="19">
                  <c:v>85.49218649301947</c:v>
                </c:pt>
                <c:pt idx="20">
                  <c:v>87.72714245318009</c:v>
                </c:pt>
                <c:pt idx="21">
                  <c:v>89.57069409207845</c:v>
                </c:pt>
                <c:pt idx="22">
                  <c:v>93.4533054542807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419064"/>
        <c:axId val="2117297320"/>
      </c:lineChart>
      <c:catAx>
        <c:axId val="212141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7297320"/>
        <c:crosses val="autoZero"/>
        <c:auto val="1"/>
        <c:lblAlgn val="ctr"/>
        <c:lblOffset val="100"/>
        <c:noMultiLvlLbl val="0"/>
      </c:catAx>
      <c:valAx>
        <c:axId val="2117297320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crossAx val="2121419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>
                <a:latin typeface="Avenir Book"/>
                <a:cs typeface="Avenir Book"/>
              </a:rPr>
              <a:t>FWT Real Service Hour Cost</a:t>
            </a:r>
            <a:endParaRPr lang="en-US" sz="1200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'hr-comp'!$C$1:$Y$1</c:f>
              <c:numCache>
                <c:formatCode>General</c:formatCode>
                <c:ptCount val="23"/>
                <c:pt idx="0">
                  <c:v>1991.0</c:v>
                </c:pt>
                <c:pt idx="1">
                  <c:v>1992.0</c:v>
                </c:pt>
                <c:pt idx="2">
                  <c:v>1993.0</c:v>
                </c:pt>
                <c:pt idx="3">
                  <c:v>1994.0</c:v>
                </c:pt>
                <c:pt idx="4">
                  <c:v>1995.0</c:v>
                </c:pt>
                <c:pt idx="5">
                  <c:v>1996.0</c:v>
                </c:pt>
                <c:pt idx="6">
                  <c:v>1997.0</c:v>
                </c:pt>
                <c:pt idx="7">
                  <c:v>1998.0</c:v>
                </c:pt>
                <c:pt idx="8">
                  <c:v>1999.0</c:v>
                </c:pt>
                <c:pt idx="9">
                  <c:v>2000.0</c:v>
                </c:pt>
                <c:pt idx="10">
                  <c:v>2001.0</c:v>
                </c:pt>
                <c:pt idx="11">
                  <c:v>2002.0</c:v>
                </c:pt>
                <c:pt idx="12">
                  <c:v>2003.0</c:v>
                </c:pt>
                <c:pt idx="13">
                  <c:v>2004.0</c:v>
                </c:pt>
                <c:pt idx="14">
                  <c:v>2005.0</c:v>
                </c:pt>
                <c:pt idx="15">
                  <c:v>2006.0</c:v>
                </c:pt>
                <c:pt idx="16">
                  <c:v>2007.0</c:v>
                </c:pt>
                <c:pt idx="17">
                  <c:v>2008.0</c:v>
                </c:pt>
                <c:pt idx="18">
                  <c:v>2009.0</c:v>
                </c:pt>
                <c:pt idx="19">
                  <c:v>2010.0</c:v>
                </c:pt>
                <c:pt idx="20">
                  <c:v>2011.0</c:v>
                </c:pt>
                <c:pt idx="21">
                  <c:v>2012.0</c:v>
                </c:pt>
                <c:pt idx="22">
                  <c:v>2013.0</c:v>
                </c:pt>
              </c:numCache>
            </c:numRef>
          </c:cat>
          <c:val>
            <c:numRef>
              <c:f>'hr-comp'!$C$32:$Y$32</c:f>
              <c:numCache>
                <c:formatCode>"$"#,##0.00</c:formatCode>
                <c:ptCount val="23"/>
                <c:pt idx="0">
                  <c:v>57.77006003963854</c:v>
                </c:pt>
                <c:pt idx="1">
                  <c:v>64.89053392406236</c:v>
                </c:pt>
                <c:pt idx="2">
                  <c:v>65.19172783717261</c:v>
                </c:pt>
                <c:pt idx="3">
                  <c:v>67.4110779650324</c:v>
                </c:pt>
                <c:pt idx="4">
                  <c:v>68.00915637856875</c:v>
                </c:pt>
                <c:pt idx="5">
                  <c:v>67.59313273383366</c:v>
                </c:pt>
                <c:pt idx="6">
                  <c:v>69.07689995267171</c:v>
                </c:pt>
                <c:pt idx="7">
                  <c:v>69.28469481505493</c:v>
                </c:pt>
                <c:pt idx="8">
                  <c:v>69.6168944985495</c:v>
                </c:pt>
                <c:pt idx="9">
                  <c:v>71.60944722015374</c:v>
                </c:pt>
                <c:pt idx="10">
                  <c:v>73.4709250849637</c:v>
                </c:pt>
                <c:pt idx="11">
                  <c:v>72.333932080273</c:v>
                </c:pt>
                <c:pt idx="12">
                  <c:v>73.57887493471215</c:v>
                </c:pt>
                <c:pt idx="13">
                  <c:v>77.09649621106061</c:v>
                </c:pt>
                <c:pt idx="14">
                  <c:v>81.02652892907673</c:v>
                </c:pt>
                <c:pt idx="15">
                  <c:v>83.05910248585474</c:v>
                </c:pt>
                <c:pt idx="16">
                  <c:v>83.90211823129179</c:v>
                </c:pt>
                <c:pt idx="17">
                  <c:v>89.42739312302662</c:v>
                </c:pt>
                <c:pt idx="18">
                  <c:v>83.05699287678472</c:v>
                </c:pt>
                <c:pt idx="19">
                  <c:v>85.49218649301947</c:v>
                </c:pt>
                <c:pt idx="20">
                  <c:v>87.72714245318009</c:v>
                </c:pt>
                <c:pt idx="21">
                  <c:v>89.57069409207845</c:v>
                </c:pt>
                <c:pt idx="22">
                  <c:v>93.4533054542807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488424"/>
        <c:axId val="2120469128"/>
      </c:lineChart>
      <c:catAx>
        <c:axId val="212048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469128"/>
        <c:crosses val="autoZero"/>
        <c:auto val="1"/>
        <c:lblAlgn val="ctr"/>
        <c:lblOffset val="100"/>
        <c:noMultiLvlLbl val="0"/>
      </c:catAx>
      <c:valAx>
        <c:axId val="2120469128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crossAx val="2120488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>
                <a:latin typeface="Avenir Book"/>
                <a:cs typeface="Avenir Book"/>
              </a:rPr>
              <a:t>Sun Metro (EP) Real Service Hour Cost</a:t>
            </a:r>
            <a:endParaRPr lang="en-US" sz="1200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'hr-comp'!$C$1:$Y$1</c:f>
              <c:numCache>
                <c:formatCode>General</c:formatCode>
                <c:ptCount val="23"/>
                <c:pt idx="0">
                  <c:v>1991.0</c:v>
                </c:pt>
                <c:pt idx="1">
                  <c:v>1992.0</c:v>
                </c:pt>
                <c:pt idx="2">
                  <c:v>1993.0</c:v>
                </c:pt>
                <c:pt idx="3">
                  <c:v>1994.0</c:v>
                </c:pt>
                <c:pt idx="4">
                  <c:v>1995.0</c:v>
                </c:pt>
                <c:pt idx="5">
                  <c:v>1996.0</c:v>
                </c:pt>
                <c:pt idx="6">
                  <c:v>1997.0</c:v>
                </c:pt>
                <c:pt idx="7">
                  <c:v>1998.0</c:v>
                </c:pt>
                <c:pt idx="8">
                  <c:v>1999.0</c:v>
                </c:pt>
                <c:pt idx="9">
                  <c:v>2000.0</c:v>
                </c:pt>
                <c:pt idx="10">
                  <c:v>2001.0</c:v>
                </c:pt>
                <c:pt idx="11">
                  <c:v>2002.0</c:v>
                </c:pt>
                <c:pt idx="12">
                  <c:v>2003.0</c:v>
                </c:pt>
                <c:pt idx="13">
                  <c:v>2004.0</c:v>
                </c:pt>
                <c:pt idx="14">
                  <c:v>2005.0</c:v>
                </c:pt>
                <c:pt idx="15">
                  <c:v>2006.0</c:v>
                </c:pt>
                <c:pt idx="16">
                  <c:v>2007.0</c:v>
                </c:pt>
                <c:pt idx="17">
                  <c:v>2008.0</c:v>
                </c:pt>
                <c:pt idx="18">
                  <c:v>2009.0</c:v>
                </c:pt>
                <c:pt idx="19">
                  <c:v>2010.0</c:v>
                </c:pt>
                <c:pt idx="20">
                  <c:v>2011.0</c:v>
                </c:pt>
                <c:pt idx="21">
                  <c:v>2012.0</c:v>
                </c:pt>
                <c:pt idx="22">
                  <c:v>2013.0</c:v>
                </c:pt>
              </c:numCache>
            </c:numRef>
          </c:cat>
          <c:val>
            <c:numRef>
              <c:f>'hr-comp'!$C$33:$Y$33</c:f>
              <c:numCache>
                <c:formatCode>"$"#,##0.00</c:formatCode>
                <c:ptCount val="23"/>
                <c:pt idx="0">
                  <c:v>78.34957402972311</c:v>
                </c:pt>
                <c:pt idx="1">
                  <c:v>78.6930514818873</c:v>
                </c:pt>
                <c:pt idx="2">
                  <c:v>77.22362453064435</c:v>
                </c:pt>
                <c:pt idx="3">
                  <c:v>79.37173010636238</c:v>
                </c:pt>
                <c:pt idx="4">
                  <c:v>76.85419028234566</c:v>
                </c:pt>
                <c:pt idx="5">
                  <c:v>76.65432573821357</c:v>
                </c:pt>
                <c:pt idx="6">
                  <c:v>75.82960299320435</c:v>
                </c:pt>
                <c:pt idx="7">
                  <c:v>73.82908261262902</c:v>
                </c:pt>
                <c:pt idx="8">
                  <c:v>79.17494063801055</c:v>
                </c:pt>
                <c:pt idx="9">
                  <c:v>86.58517827284484</c:v>
                </c:pt>
                <c:pt idx="10">
                  <c:v>91.50080560394816</c:v>
                </c:pt>
                <c:pt idx="11">
                  <c:v>94.70345590071752</c:v>
                </c:pt>
                <c:pt idx="12">
                  <c:v>90.86690144599306</c:v>
                </c:pt>
                <c:pt idx="13">
                  <c:v>92.42576607428279</c:v>
                </c:pt>
                <c:pt idx="14">
                  <c:v>84.18321546948945</c:v>
                </c:pt>
                <c:pt idx="15">
                  <c:v>91.3947766441175</c:v>
                </c:pt>
                <c:pt idx="16">
                  <c:v>90.73363762488307</c:v>
                </c:pt>
                <c:pt idx="17">
                  <c:v>96.4738328604317</c:v>
                </c:pt>
                <c:pt idx="18">
                  <c:v>101.862315632811</c:v>
                </c:pt>
                <c:pt idx="19">
                  <c:v>102.3682729584886</c:v>
                </c:pt>
                <c:pt idx="20">
                  <c:v>97.19858229639669</c:v>
                </c:pt>
                <c:pt idx="21">
                  <c:v>94.87916276924228</c:v>
                </c:pt>
                <c:pt idx="22">
                  <c:v>87.23971086631105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076728"/>
        <c:axId val="2121512104"/>
      </c:lineChart>
      <c:catAx>
        <c:axId val="2122076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512104"/>
        <c:crosses val="autoZero"/>
        <c:auto val="1"/>
        <c:lblAlgn val="ctr"/>
        <c:lblOffset val="100"/>
        <c:noMultiLvlLbl val="0"/>
      </c:catAx>
      <c:valAx>
        <c:axId val="2121512104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crossAx val="2122076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Real Retail Gas Price vs CMTA Bus Ridership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2">
                  <a:lumMod val="75000"/>
                  <a:alpha val="84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0152028290486306"/>
                  <c:y val="0.4421917122647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/>
                  </a:pPr>
                  <a:endParaRPr lang="en-US"/>
                </a:p>
              </c:txPr>
            </c:trendlineLbl>
          </c:trendline>
          <c:xVal>
            <c:numRef>
              <c:f>real!$E$19:$E$41</c:f>
              <c:numCache>
                <c:formatCode>0.00</c:formatCode>
                <c:ptCount val="23"/>
                <c:pt idx="0">
                  <c:v>1.916340245770854</c:v>
                </c:pt>
                <c:pt idx="1">
                  <c:v>1.833991887930468</c:v>
                </c:pt>
                <c:pt idx="2">
                  <c:v>1.748859459568364</c:v>
                </c:pt>
                <c:pt idx="3">
                  <c:v>1.718713459477501</c:v>
                </c:pt>
                <c:pt idx="4">
                  <c:v>1.72571685396698</c:v>
                </c:pt>
                <c:pt idx="5">
                  <c:v>1.812550232040945</c:v>
                </c:pt>
                <c:pt idx="6">
                  <c:v>1.768320674701702</c:v>
                </c:pt>
                <c:pt idx="7">
                  <c:v>1.495265323421812</c:v>
                </c:pt>
                <c:pt idx="8">
                  <c:v>1.619270232640894</c:v>
                </c:pt>
                <c:pt idx="9">
                  <c:v>2.045355859752457</c:v>
                </c:pt>
                <c:pt idx="10">
                  <c:v>1.905967063825619</c:v>
                </c:pt>
                <c:pt idx="11">
                  <c:v>1.769146499212981</c:v>
                </c:pt>
                <c:pt idx="12">
                  <c:v>2.00504480610023</c:v>
                </c:pt>
                <c:pt idx="13">
                  <c:v>2.32014772618102</c:v>
                </c:pt>
                <c:pt idx="14">
                  <c:v>2.753348006394315</c:v>
                </c:pt>
                <c:pt idx="15">
                  <c:v>3.025745938154826</c:v>
                </c:pt>
                <c:pt idx="16">
                  <c:v>3.203928538364619</c:v>
                </c:pt>
                <c:pt idx="17">
                  <c:v>3.581871378268802</c:v>
                </c:pt>
                <c:pt idx="18">
                  <c:v>2.592355862273405</c:v>
                </c:pt>
                <c:pt idx="19">
                  <c:v>3.019680978257619</c:v>
                </c:pt>
                <c:pt idx="20">
                  <c:v>3.711719349582823</c:v>
                </c:pt>
                <c:pt idx="21">
                  <c:v>3.74005476974478</c:v>
                </c:pt>
                <c:pt idx="22">
                  <c:v>3.562698562843318</c:v>
                </c:pt>
              </c:numCache>
            </c:numRef>
          </c:xVal>
          <c:yVal>
            <c:numRef>
              <c:f>real!$G$19:$G$41</c:f>
              <c:numCache>
                <c:formatCode>#,##0</c:formatCode>
                <c:ptCount val="23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3.414803E7</c:v>
                </c:pt>
                <c:pt idx="22">
                  <c:v>3.4735484E7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441096"/>
        <c:axId val="2071444072"/>
      </c:scatterChart>
      <c:valAx>
        <c:axId val="2071441096"/>
        <c:scaling>
          <c:orientation val="minMax"/>
          <c:min val="1.0"/>
        </c:scaling>
        <c:delete val="0"/>
        <c:axPos val="b"/>
        <c:numFmt formatCode="&quot;$&quot;#,##0.00" sourceLinked="0"/>
        <c:majorTickMark val="out"/>
        <c:minorTickMark val="none"/>
        <c:tickLblPos val="nextTo"/>
        <c:crossAx val="2071444072"/>
        <c:crosses val="autoZero"/>
        <c:crossBetween val="midCat"/>
      </c:valAx>
      <c:valAx>
        <c:axId val="2071444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20714410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Real Bus</a:t>
            </a:r>
            <a:r>
              <a:rPr lang="en-US" baseline="0">
                <a:latin typeface="Avenir Book"/>
                <a:cs typeface="Avenir Book"/>
              </a:rPr>
              <a:t> Ops Spending</a:t>
            </a:r>
            <a:r>
              <a:rPr lang="en-US">
                <a:latin typeface="Avenir Book"/>
                <a:cs typeface="Avenir Book"/>
              </a:rPr>
              <a:t> vs CMTA Bus Ridership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00213590627504357"/>
                  <c:y val="0.45508102911554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/>
                  </a:pPr>
                  <a:endParaRPr lang="en-US"/>
                </a:p>
              </c:txPr>
            </c:trendlineLbl>
          </c:trendline>
          <c:xVal>
            <c:numRef>
              <c:f>real!$I$19:$I$41</c:f>
              <c:numCache>
                <c:formatCode>"$"#,##0</c:formatCode>
                <c:ptCount val="23"/>
                <c:pt idx="0">
                  <c:v>5.50527208797113E7</c:v>
                </c:pt>
                <c:pt idx="1">
                  <c:v>5.80504867658783E7</c:v>
                </c:pt>
                <c:pt idx="2">
                  <c:v>5.85130434092403E7</c:v>
                </c:pt>
                <c:pt idx="3">
                  <c:v>6.4327477067836E7</c:v>
                </c:pt>
                <c:pt idx="4">
                  <c:v>6.50869748296757E7</c:v>
                </c:pt>
                <c:pt idx="5">
                  <c:v>0.0</c:v>
                </c:pt>
                <c:pt idx="6">
                  <c:v>7.97794680594449E7</c:v>
                </c:pt>
                <c:pt idx="7">
                  <c:v>7.55292764493797E7</c:v>
                </c:pt>
                <c:pt idx="8">
                  <c:v>8.03891431296382E7</c:v>
                </c:pt>
                <c:pt idx="9">
                  <c:v>8.54235610465515E7</c:v>
                </c:pt>
                <c:pt idx="10">
                  <c:v>9.26358489033174E7</c:v>
                </c:pt>
                <c:pt idx="11">
                  <c:v>9.9096478334181E7</c:v>
                </c:pt>
                <c:pt idx="12">
                  <c:v>1.11545934581514E8</c:v>
                </c:pt>
                <c:pt idx="13">
                  <c:v>1.11764295409897E8</c:v>
                </c:pt>
                <c:pt idx="14">
                  <c:v>1.17632899902428E8</c:v>
                </c:pt>
                <c:pt idx="15">
                  <c:v>1.20406331099877E8</c:v>
                </c:pt>
                <c:pt idx="16">
                  <c:v>1.22514067808012E8</c:v>
                </c:pt>
                <c:pt idx="17">
                  <c:v>1.2717048929672E8</c:v>
                </c:pt>
                <c:pt idx="18">
                  <c:v>1.26949513851809E8</c:v>
                </c:pt>
                <c:pt idx="19">
                  <c:v>1.17400684428056E8</c:v>
                </c:pt>
                <c:pt idx="20">
                  <c:v>1.20481852163566E8</c:v>
                </c:pt>
                <c:pt idx="21">
                  <c:v>1.23796651387795E8</c:v>
                </c:pt>
                <c:pt idx="22">
                  <c:v>1.21546862747101E8</c:v>
                </c:pt>
              </c:numCache>
            </c:numRef>
          </c:xVal>
          <c:yVal>
            <c:numRef>
              <c:f>real!$G$19:$G$41</c:f>
              <c:numCache>
                <c:formatCode>#,##0</c:formatCode>
                <c:ptCount val="23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3.414803E7</c:v>
                </c:pt>
                <c:pt idx="22">
                  <c:v>3.4735484E7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481912"/>
        <c:axId val="2071484808"/>
      </c:scatterChart>
      <c:valAx>
        <c:axId val="2071481912"/>
        <c:scaling>
          <c:orientation val="minMax"/>
          <c:max val="1.4E8"/>
          <c:min val="4.0E7"/>
        </c:scaling>
        <c:delete val="0"/>
        <c:axPos val="b"/>
        <c:numFmt formatCode="&quot;$&quot;#,##0.00" sourceLinked="0"/>
        <c:majorTickMark val="out"/>
        <c:minorTickMark val="none"/>
        <c:tickLblPos val="nextTo"/>
        <c:crossAx val="2071484808"/>
        <c:crossesAt val="0.0"/>
        <c:crossBetween val="midCat"/>
        <c:majorUnit val="2.0E7"/>
        <c:minorUnit val="4.0E6"/>
      </c:valAx>
      <c:valAx>
        <c:axId val="2071484808"/>
        <c:scaling>
          <c:orientation val="minMax"/>
          <c:max val="4.5E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2071481912"/>
        <c:crossesAt val="0.0"/>
        <c:crossBetween val="midCat"/>
        <c:majorUnit val="5.0E6"/>
        <c:minorUnit val="1.0E6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Bus Share of CMTA Ops Budget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Bus Share of Ops Budget</c:v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</c:spPr>
          <c:invertIfNegative val="0"/>
          <c:cat>
            <c:strRef>
              <c:f>spend13!$O$1:$AK$1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spend13!$O$17:$AK$17</c:f>
              <c:numCache>
                <c:formatCode>0%</c:formatCode>
                <c:ptCount val="23"/>
                <c:pt idx="0">
                  <c:v>0.756076272207386</c:v>
                </c:pt>
                <c:pt idx="1">
                  <c:v>0.753008762793447</c:v>
                </c:pt>
                <c:pt idx="2">
                  <c:v>0.74359046500678</c:v>
                </c:pt>
                <c:pt idx="3">
                  <c:v>0.751158981866761</c:v>
                </c:pt>
                <c:pt idx="4">
                  <c:v>0.748030153877658</c:v>
                </c:pt>
                <c:pt idx="6">
                  <c:v>0.780919265301297</c:v>
                </c:pt>
                <c:pt idx="7">
                  <c:v>0.776617230264786</c:v>
                </c:pt>
                <c:pt idx="8">
                  <c:v>0.794473319368922</c:v>
                </c:pt>
                <c:pt idx="9">
                  <c:v>0.815918029169497</c:v>
                </c:pt>
                <c:pt idx="10">
                  <c:v>0.817436462125184</c:v>
                </c:pt>
                <c:pt idx="11">
                  <c:v>0.816242958202157</c:v>
                </c:pt>
                <c:pt idx="12">
                  <c:v>0.805324172425538</c:v>
                </c:pt>
                <c:pt idx="13">
                  <c:v>0.805134001685083</c:v>
                </c:pt>
                <c:pt idx="14">
                  <c:v>0.799176340401595</c:v>
                </c:pt>
                <c:pt idx="15">
                  <c:v>0.800334031548054</c:v>
                </c:pt>
                <c:pt idx="16">
                  <c:v>0.798348379329498</c:v>
                </c:pt>
                <c:pt idx="17">
                  <c:v>0.799461950217354</c:v>
                </c:pt>
                <c:pt idx="18">
                  <c:v>0.794325902483583</c:v>
                </c:pt>
                <c:pt idx="19">
                  <c:v>0.743465741608722</c:v>
                </c:pt>
                <c:pt idx="20">
                  <c:v>0.747645554997046</c:v>
                </c:pt>
                <c:pt idx="21">
                  <c:v>0.729974155092538</c:v>
                </c:pt>
                <c:pt idx="22">
                  <c:v>0.715302001175092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634664"/>
        <c:axId val="2070637688"/>
      </c:barChart>
      <c:catAx>
        <c:axId val="2070634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0637688"/>
        <c:crosses val="autoZero"/>
        <c:auto val="1"/>
        <c:lblAlgn val="ctr"/>
        <c:lblOffset val="100"/>
        <c:noMultiLvlLbl val="0"/>
      </c:catAx>
      <c:valAx>
        <c:axId val="2070637688"/>
        <c:scaling>
          <c:orientation val="minMax"/>
          <c:min val="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070634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venir Light"/>
              </a:rPr>
              <a:t>CMTA Bus Ridership 12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Bus Ridership</c:v>
          </c:tx>
          <c:marker>
            <c:symbol val="none"/>
          </c:marker>
          <c:cat>
            <c:strRef>
              <c:f>ridership12!$N$1:$AI$1</c:f>
              <c:strCach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strCache>
            </c:strRef>
          </c:cat>
          <c:val>
            <c:numRef>
              <c:f>ridership12!$N$19:$AI$19</c:f>
              <c:numCache>
                <c:formatCode>#,##0</c:formatCode>
                <c:ptCount val="22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3.3548378E7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697544"/>
        <c:axId val="2070700488"/>
      </c:lineChart>
      <c:catAx>
        <c:axId val="20706975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0700488"/>
        <c:crosses val="autoZero"/>
        <c:auto val="1"/>
        <c:lblAlgn val="ctr"/>
        <c:lblOffset val="100"/>
        <c:noMultiLvlLbl val="0"/>
      </c:catAx>
      <c:valAx>
        <c:axId val="207070048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  <a:latin typeface="Avenir Light"/>
              </a:defRPr>
            </a:pPr>
            <a:endParaRPr lang="en-US"/>
          </a:p>
        </c:txPr>
        <c:crossAx val="2070697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venir Light"/>
              </a:rPr>
              <a:t>CMTA Bus Ridership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ridership13!$O$15:$AK$15</c:f>
              <c:numCache>
                <c:formatCode>#,##0</c:formatCode>
                <c:ptCount val="23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3.414803E7</c:v>
                </c:pt>
                <c:pt idx="22">
                  <c:v>3.4735484E7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729464"/>
        <c:axId val="2070732408"/>
      </c:lineChart>
      <c:catAx>
        <c:axId val="2070729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0732408"/>
        <c:crosses val="autoZero"/>
        <c:auto val="1"/>
        <c:lblAlgn val="ctr"/>
        <c:lblOffset val="100"/>
        <c:noMultiLvlLbl val="0"/>
      </c:catAx>
      <c:valAx>
        <c:axId val="207073240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  <a:latin typeface="Avenir Light"/>
              </a:defRPr>
            </a:pPr>
            <a:endParaRPr lang="en-US"/>
          </a:p>
        </c:txPr>
        <c:crossAx val="2070729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Growth Index: Bus</a:t>
            </a:r>
            <a:r>
              <a:rPr lang="en-US" baseline="0">
                <a:latin typeface="Avenir Book"/>
                <a:cs typeface="Avenir Book"/>
              </a:rPr>
              <a:t> Ridership vs. Austin Population</a:t>
            </a:r>
            <a:endParaRPr lang="en-US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43573132903841"/>
          <c:y val="0.151260504201681"/>
          <c:w val="0.934176091624911"/>
          <c:h val="0.78788327929597"/>
        </c:manualLayout>
      </c:layout>
      <c:lineChart>
        <c:grouping val="standard"/>
        <c:varyColors val="0"/>
        <c:ser>
          <c:idx val="0"/>
          <c:order val="0"/>
          <c:tx>
            <c:v>Austin Population</c:v>
          </c:tx>
          <c:spPr>
            <a:ln>
              <a:solidFill>
                <a:srgbClr val="DCAD4A"/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ridership13!$O$17:$AK$17</c:f>
              <c:numCache>
                <c:formatCode>General</c:formatCode>
                <c:ptCount val="23"/>
                <c:pt idx="0">
                  <c:v>1.0</c:v>
                </c:pt>
                <c:pt idx="1">
                  <c:v>1.01227628676432</c:v>
                </c:pt>
                <c:pt idx="2">
                  <c:v>1.034452940201114</c:v>
                </c:pt>
                <c:pt idx="3">
                  <c:v>1.066930844354146</c:v>
                </c:pt>
                <c:pt idx="4">
                  <c:v>1.104273927635183</c:v>
                </c:pt>
                <c:pt idx="5">
                  <c:v>1.150270649201275</c:v>
                </c:pt>
                <c:pt idx="6">
                  <c:v>1.191246875308271</c:v>
                </c:pt>
                <c:pt idx="7">
                  <c:v>1.287568187017654</c:v>
                </c:pt>
                <c:pt idx="8">
                  <c:v>1.321802844807502</c:v>
                </c:pt>
                <c:pt idx="9">
                  <c:v>1.378037851009661</c:v>
                </c:pt>
                <c:pt idx="10">
                  <c:v>1.405598104301213</c:v>
                </c:pt>
                <c:pt idx="11">
                  <c:v>1.429118034115022</c:v>
                </c:pt>
                <c:pt idx="12">
                  <c:v>1.443409235444866</c:v>
                </c:pt>
                <c:pt idx="13">
                  <c:v>1.452631667320814</c:v>
                </c:pt>
                <c:pt idx="14">
                  <c:v>1.470062777181932</c:v>
                </c:pt>
                <c:pt idx="15">
                  <c:v>1.508902354301738</c:v>
                </c:pt>
                <c:pt idx="16">
                  <c:v>1.54285366473081</c:v>
                </c:pt>
                <c:pt idx="17">
                  <c:v>1.575253910718296</c:v>
                </c:pt>
                <c:pt idx="18">
                  <c:v>1.62460252661891</c:v>
                </c:pt>
                <c:pt idx="19">
                  <c:v>1.658925336921001</c:v>
                </c:pt>
                <c:pt idx="20">
                  <c:v>1.704334375072149</c:v>
                </c:pt>
                <c:pt idx="21">
                  <c:v>1.729898603622229</c:v>
                </c:pt>
                <c:pt idx="22">
                  <c:v>1.768822135515598</c:v>
                </c:pt>
              </c:numCache>
            </c:numRef>
          </c:val>
          <c:smooth val="0"/>
        </c:ser>
        <c:ser>
          <c:idx val="1"/>
          <c:order val="1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ridership13!$O$18:$AK$18</c:f>
              <c:numCache>
                <c:formatCode>General</c:formatCode>
                <c:ptCount val="23"/>
                <c:pt idx="0">
                  <c:v>1.0</c:v>
                </c:pt>
                <c:pt idx="1">
                  <c:v>0.941958726326693</c:v>
                </c:pt>
                <c:pt idx="2">
                  <c:v>0.953535290465658</c:v>
                </c:pt>
                <c:pt idx="3">
                  <c:v>0.966901984419787</c:v>
                </c:pt>
                <c:pt idx="4">
                  <c:v>1.021606211446489</c:v>
                </c:pt>
                <c:pt idx="6">
                  <c:v>1.198060128755196</c:v>
                </c:pt>
                <c:pt idx="7">
                  <c:v>1.103497537304965</c:v>
                </c:pt>
                <c:pt idx="8">
                  <c:v>1.335790874970393</c:v>
                </c:pt>
                <c:pt idx="9">
                  <c:v>1.402308448276861</c:v>
                </c:pt>
                <c:pt idx="10">
                  <c:v>1.247285427167806</c:v>
                </c:pt>
                <c:pt idx="11">
                  <c:v>1.305701559161605</c:v>
                </c:pt>
                <c:pt idx="12">
                  <c:v>1.368171814176307</c:v>
                </c:pt>
                <c:pt idx="13">
                  <c:v>1.310943443914544</c:v>
                </c:pt>
                <c:pt idx="14">
                  <c:v>1.214240989482394</c:v>
                </c:pt>
                <c:pt idx="15">
                  <c:v>1.288564633990632</c:v>
                </c:pt>
                <c:pt idx="16">
                  <c:v>1.235344772631379</c:v>
                </c:pt>
                <c:pt idx="17">
                  <c:v>1.35866848649551</c:v>
                </c:pt>
                <c:pt idx="18">
                  <c:v>1.436376810754314</c:v>
                </c:pt>
                <c:pt idx="19">
                  <c:v>1.30166067171276</c:v>
                </c:pt>
                <c:pt idx="20">
                  <c:v>1.252031650963757</c:v>
                </c:pt>
                <c:pt idx="21">
                  <c:v>1.276747773180431</c:v>
                </c:pt>
                <c:pt idx="22">
                  <c:v>1.298711868513191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511256"/>
        <c:axId val="2071514200"/>
      </c:lineChart>
      <c:catAx>
        <c:axId val="2071511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1514200"/>
        <c:crosses val="autoZero"/>
        <c:auto val="1"/>
        <c:lblAlgn val="ctr"/>
        <c:lblOffset val="100"/>
        <c:noMultiLvlLbl val="0"/>
      </c:catAx>
      <c:valAx>
        <c:axId val="2071514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1511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430563082449"/>
          <c:y val="0.716739971536256"/>
          <c:w val="0.239093053651694"/>
          <c:h val="0.136541011392649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Growth Index: Bus</a:t>
            </a:r>
            <a:r>
              <a:rPr lang="en-US" baseline="0">
                <a:latin typeface="Avenir Book"/>
                <a:cs typeface="Avenir Book"/>
              </a:rPr>
              <a:t> Ridership vs. Real Bus Spending</a:t>
            </a:r>
            <a:endParaRPr lang="en-US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43573132903841"/>
          <c:y val="0.151260504201681"/>
          <c:w val="0.934176091624911"/>
          <c:h val="0.78788327929597"/>
        </c:manualLayout>
      </c:layout>
      <c:lineChart>
        <c:grouping val="standard"/>
        <c:varyColors val="0"/>
        <c:ser>
          <c:idx val="0"/>
          <c:order val="0"/>
          <c:tx>
            <c:v>Real Bus Spending</c:v>
          </c:tx>
          <c:spPr>
            <a:ln>
              <a:solidFill>
                <a:srgbClr val="7DBF66"/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ridership13!$O$20:$AK$20</c:f>
              <c:numCache>
                <c:formatCode>General</c:formatCode>
                <c:ptCount val="23"/>
                <c:pt idx="0">
                  <c:v>1.0</c:v>
                </c:pt>
                <c:pt idx="1">
                  <c:v>1.054452638094255</c:v>
                </c:pt>
                <c:pt idx="2">
                  <c:v>1.06285470498524</c:v>
                </c:pt>
                <c:pt idx="3">
                  <c:v>1.168470441422683</c:v>
                </c:pt>
                <c:pt idx="4">
                  <c:v>1.18226626749092</c:v>
                </c:pt>
                <c:pt idx="6">
                  <c:v>1.449146686750703</c:v>
                </c:pt>
                <c:pt idx="7">
                  <c:v>1.371944478719027</c:v>
                </c:pt>
                <c:pt idx="8">
                  <c:v>1.460221072547645</c:v>
                </c:pt>
                <c:pt idx="9">
                  <c:v>1.551668285990799</c:v>
                </c:pt>
                <c:pt idx="10">
                  <c:v>1.682675214286396</c:v>
                </c:pt>
                <c:pt idx="11">
                  <c:v>1.800028713398271</c:v>
                </c:pt>
                <c:pt idx="12">
                  <c:v>2.026165697154895</c:v>
                </c:pt>
                <c:pt idx="13">
                  <c:v>2.03013209200139</c:v>
                </c:pt>
                <c:pt idx="14">
                  <c:v>2.136731809485896</c:v>
                </c:pt>
                <c:pt idx="15">
                  <c:v>2.187109541106273</c:v>
                </c:pt>
                <c:pt idx="16">
                  <c:v>2.225395327429906</c:v>
                </c:pt>
                <c:pt idx="17">
                  <c:v>2.309976460102373</c:v>
                </c:pt>
                <c:pt idx="18">
                  <c:v>2.305962572298478</c:v>
                </c:pt>
                <c:pt idx="19">
                  <c:v>2.132513753218002</c:v>
                </c:pt>
                <c:pt idx="20">
                  <c:v>2.188481336405064</c:v>
                </c:pt>
                <c:pt idx="21">
                  <c:v>2.248692696920236</c:v>
                </c:pt>
                <c:pt idx="22">
                  <c:v>2.207826621552053</c:v>
                </c:pt>
              </c:numCache>
            </c:numRef>
          </c:val>
          <c:smooth val="0"/>
        </c:ser>
        <c:ser>
          <c:idx val="1"/>
          <c:order val="1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ridership13!$O$18:$AK$18</c:f>
              <c:numCache>
                <c:formatCode>General</c:formatCode>
                <c:ptCount val="23"/>
                <c:pt idx="0">
                  <c:v>1.0</c:v>
                </c:pt>
                <c:pt idx="1">
                  <c:v>0.941958726326693</c:v>
                </c:pt>
                <c:pt idx="2">
                  <c:v>0.953535290465658</c:v>
                </c:pt>
                <c:pt idx="3">
                  <c:v>0.966901984419787</c:v>
                </c:pt>
                <c:pt idx="4">
                  <c:v>1.021606211446489</c:v>
                </c:pt>
                <c:pt idx="6">
                  <c:v>1.198060128755196</c:v>
                </c:pt>
                <c:pt idx="7">
                  <c:v>1.103497537304965</c:v>
                </c:pt>
                <c:pt idx="8">
                  <c:v>1.335790874970393</c:v>
                </c:pt>
                <c:pt idx="9">
                  <c:v>1.402308448276861</c:v>
                </c:pt>
                <c:pt idx="10">
                  <c:v>1.247285427167806</c:v>
                </c:pt>
                <c:pt idx="11">
                  <c:v>1.305701559161605</c:v>
                </c:pt>
                <c:pt idx="12">
                  <c:v>1.368171814176307</c:v>
                </c:pt>
                <c:pt idx="13">
                  <c:v>1.310943443914544</c:v>
                </c:pt>
                <c:pt idx="14">
                  <c:v>1.214240989482394</c:v>
                </c:pt>
                <c:pt idx="15">
                  <c:v>1.288564633990632</c:v>
                </c:pt>
                <c:pt idx="16">
                  <c:v>1.235344772631379</c:v>
                </c:pt>
                <c:pt idx="17">
                  <c:v>1.35866848649551</c:v>
                </c:pt>
                <c:pt idx="18">
                  <c:v>1.436376810754314</c:v>
                </c:pt>
                <c:pt idx="19">
                  <c:v>1.30166067171276</c:v>
                </c:pt>
                <c:pt idx="20">
                  <c:v>1.252031650963757</c:v>
                </c:pt>
                <c:pt idx="21">
                  <c:v>1.276747773180431</c:v>
                </c:pt>
                <c:pt idx="22">
                  <c:v>1.298711868513191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554520"/>
        <c:axId val="2071557464"/>
      </c:lineChart>
      <c:catAx>
        <c:axId val="20715545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1557464"/>
        <c:crosses val="autoZero"/>
        <c:auto val="1"/>
        <c:lblAlgn val="ctr"/>
        <c:lblOffset val="100"/>
        <c:noMultiLvlLbl val="0"/>
      </c:catAx>
      <c:valAx>
        <c:axId val="20715574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1554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430563082449"/>
          <c:y val="0.716739971536256"/>
          <c:w val="0.239093053651694"/>
          <c:h val="0.136541011392649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Growth Index: Bus</a:t>
            </a:r>
            <a:r>
              <a:rPr lang="en-US" baseline="0">
                <a:latin typeface="Avenir Book"/>
                <a:cs typeface="Avenir Book"/>
              </a:rPr>
              <a:t> Trips | Spending | Hours</a:t>
            </a:r>
            <a:endParaRPr lang="en-US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43573132903841"/>
          <c:y val="0.151260504201681"/>
          <c:w val="0.934176091624911"/>
          <c:h val="0.78788327929597"/>
        </c:manualLayout>
      </c:layout>
      <c:lineChart>
        <c:grouping val="standard"/>
        <c:varyColors val="0"/>
        <c:ser>
          <c:idx val="0"/>
          <c:order val="0"/>
          <c:tx>
            <c:v>Real Bus Spending</c:v>
          </c:tx>
          <c:spPr>
            <a:ln>
              <a:solidFill>
                <a:srgbClr val="7DBF66"/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ridership13!$O$20:$AK$20</c:f>
              <c:numCache>
                <c:formatCode>General</c:formatCode>
                <c:ptCount val="23"/>
                <c:pt idx="0">
                  <c:v>1.0</c:v>
                </c:pt>
                <c:pt idx="1">
                  <c:v>1.054452638094255</c:v>
                </c:pt>
                <c:pt idx="2">
                  <c:v>1.06285470498524</c:v>
                </c:pt>
                <c:pt idx="3">
                  <c:v>1.168470441422683</c:v>
                </c:pt>
                <c:pt idx="4">
                  <c:v>1.18226626749092</c:v>
                </c:pt>
                <c:pt idx="6">
                  <c:v>1.449146686750703</c:v>
                </c:pt>
                <c:pt idx="7">
                  <c:v>1.371944478719027</c:v>
                </c:pt>
                <c:pt idx="8">
                  <c:v>1.460221072547645</c:v>
                </c:pt>
                <c:pt idx="9">
                  <c:v>1.551668285990799</c:v>
                </c:pt>
                <c:pt idx="10">
                  <c:v>1.682675214286396</c:v>
                </c:pt>
                <c:pt idx="11">
                  <c:v>1.800028713398271</c:v>
                </c:pt>
                <c:pt idx="12">
                  <c:v>2.026165697154895</c:v>
                </c:pt>
                <c:pt idx="13">
                  <c:v>2.03013209200139</c:v>
                </c:pt>
                <c:pt idx="14">
                  <c:v>2.136731809485896</c:v>
                </c:pt>
                <c:pt idx="15">
                  <c:v>2.187109541106273</c:v>
                </c:pt>
                <c:pt idx="16">
                  <c:v>2.225395327429906</c:v>
                </c:pt>
                <c:pt idx="17">
                  <c:v>2.309976460102373</c:v>
                </c:pt>
                <c:pt idx="18">
                  <c:v>2.305962572298478</c:v>
                </c:pt>
                <c:pt idx="19">
                  <c:v>2.132513753218002</c:v>
                </c:pt>
                <c:pt idx="20">
                  <c:v>2.188481336405064</c:v>
                </c:pt>
                <c:pt idx="21">
                  <c:v>2.248692696920236</c:v>
                </c:pt>
                <c:pt idx="22">
                  <c:v>2.207826621552053</c:v>
                </c:pt>
              </c:numCache>
            </c:numRef>
          </c:val>
          <c:smooth val="0"/>
        </c:ser>
        <c:ser>
          <c:idx val="1"/>
          <c:order val="1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ridership13!$O$18:$AK$18</c:f>
              <c:numCache>
                <c:formatCode>General</c:formatCode>
                <c:ptCount val="23"/>
                <c:pt idx="0">
                  <c:v>1.0</c:v>
                </c:pt>
                <c:pt idx="1">
                  <c:v>0.941958726326693</c:v>
                </c:pt>
                <c:pt idx="2">
                  <c:v>0.953535290465658</c:v>
                </c:pt>
                <c:pt idx="3">
                  <c:v>0.966901984419787</c:v>
                </c:pt>
                <c:pt idx="4">
                  <c:v>1.021606211446489</c:v>
                </c:pt>
                <c:pt idx="6">
                  <c:v>1.198060128755196</c:v>
                </c:pt>
                <c:pt idx="7">
                  <c:v>1.103497537304965</c:v>
                </c:pt>
                <c:pt idx="8">
                  <c:v>1.335790874970393</c:v>
                </c:pt>
                <c:pt idx="9">
                  <c:v>1.402308448276861</c:v>
                </c:pt>
                <c:pt idx="10">
                  <c:v>1.247285427167806</c:v>
                </c:pt>
                <c:pt idx="11">
                  <c:v>1.305701559161605</c:v>
                </c:pt>
                <c:pt idx="12">
                  <c:v>1.368171814176307</c:v>
                </c:pt>
                <c:pt idx="13">
                  <c:v>1.310943443914544</c:v>
                </c:pt>
                <c:pt idx="14">
                  <c:v>1.214240989482394</c:v>
                </c:pt>
                <c:pt idx="15">
                  <c:v>1.288564633990632</c:v>
                </c:pt>
                <c:pt idx="16">
                  <c:v>1.235344772631379</c:v>
                </c:pt>
                <c:pt idx="17">
                  <c:v>1.35866848649551</c:v>
                </c:pt>
                <c:pt idx="18">
                  <c:v>1.436376810754314</c:v>
                </c:pt>
                <c:pt idx="19">
                  <c:v>1.30166067171276</c:v>
                </c:pt>
                <c:pt idx="20">
                  <c:v>1.252031650963757</c:v>
                </c:pt>
                <c:pt idx="21">
                  <c:v>1.276747773180431</c:v>
                </c:pt>
                <c:pt idx="22">
                  <c:v>1.298711868513191</c:v>
                </c:pt>
              </c:numCache>
            </c:numRef>
          </c:val>
          <c:smooth val="0"/>
        </c:ser>
        <c:ser>
          <c:idx val="2"/>
          <c:order val="2"/>
          <c:tx>
            <c:v>Revenue Hours</c:v>
          </c:tx>
          <c:spPr>
            <a:ln>
              <a:solidFill>
                <a:srgbClr val="DCAD4A"/>
              </a:solidFill>
            </a:ln>
          </c:spPr>
          <c:marker>
            <c:symbol val="none"/>
          </c:marker>
          <c:val>
            <c:numRef>
              <c:f>hours!$N$5:$AJ$5</c:f>
              <c:numCache>
                <c:formatCode>General</c:formatCode>
                <c:ptCount val="23"/>
                <c:pt idx="0">
                  <c:v>1.0</c:v>
                </c:pt>
                <c:pt idx="1">
                  <c:v>0.969057910853384</c:v>
                </c:pt>
                <c:pt idx="2">
                  <c:v>0.980093689826669</c:v>
                </c:pt>
                <c:pt idx="3">
                  <c:v>1.150678386096696</c:v>
                </c:pt>
                <c:pt idx="4">
                  <c:v>1.027438642053112</c:v>
                </c:pt>
                <c:pt idx="6">
                  <c:v>1.33772150532343</c:v>
                </c:pt>
                <c:pt idx="7">
                  <c:v>1.42783327592146</c:v>
                </c:pt>
                <c:pt idx="8">
                  <c:v>1.604929589761743</c:v>
                </c:pt>
                <c:pt idx="9">
                  <c:v>1.620970519929328</c:v>
                </c:pt>
                <c:pt idx="10">
                  <c:v>1.652269779713025</c:v>
                </c:pt>
                <c:pt idx="11">
                  <c:v>1.758251038572841</c:v>
                </c:pt>
                <c:pt idx="12">
                  <c:v>1.802186201783948</c:v>
                </c:pt>
                <c:pt idx="13">
                  <c:v>1.754136432833665</c:v>
                </c:pt>
                <c:pt idx="14">
                  <c:v>1.682521338961284</c:v>
                </c:pt>
                <c:pt idx="15">
                  <c:v>1.654938241228286</c:v>
                </c:pt>
                <c:pt idx="16">
                  <c:v>1.725169100453845</c:v>
                </c:pt>
                <c:pt idx="17">
                  <c:v>1.765364290238447</c:v>
                </c:pt>
                <c:pt idx="18">
                  <c:v>1.750350424080603</c:v>
                </c:pt>
                <c:pt idx="19">
                  <c:v>1.65538272024332</c:v>
                </c:pt>
                <c:pt idx="20">
                  <c:v>1.732331562296115</c:v>
                </c:pt>
                <c:pt idx="21">
                  <c:v>1.639071927816608</c:v>
                </c:pt>
                <c:pt idx="22">
                  <c:v>1.650320421747088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595592"/>
        <c:axId val="2071598568"/>
      </c:lineChart>
      <c:catAx>
        <c:axId val="2071595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1598568"/>
        <c:crosses val="autoZero"/>
        <c:auto val="1"/>
        <c:lblAlgn val="ctr"/>
        <c:lblOffset val="100"/>
        <c:noMultiLvlLbl val="0"/>
      </c:catAx>
      <c:valAx>
        <c:axId val="2071598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1595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430563082449"/>
          <c:y val="0.716739971536256"/>
          <c:w val="0.192498768113756"/>
          <c:h val="0.156021486847921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22</xdr:row>
      <xdr:rowOff>57150</xdr:rowOff>
    </xdr:from>
    <xdr:to>
      <xdr:col>28</xdr:col>
      <xdr:colOff>38100</xdr:colOff>
      <xdr:row>52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6</xdr:row>
      <xdr:rowOff>139700</xdr:rowOff>
    </xdr:from>
    <xdr:to>
      <xdr:col>19</xdr:col>
      <xdr:colOff>444500</xdr:colOff>
      <xdr:row>38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482600</xdr:colOff>
      <xdr:row>41</xdr:row>
      <xdr:rowOff>101600</xdr:rowOff>
    </xdr:from>
    <xdr:to>
      <xdr:col>20</xdr:col>
      <xdr:colOff>88900</xdr:colOff>
      <xdr:row>75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25</xdr:row>
      <xdr:rowOff>57150</xdr:rowOff>
    </xdr:from>
    <xdr:to>
      <xdr:col>22</xdr:col>
      <xdr:colOff>850900</xdr:colOff>
      <xdr:row>49</xdr:row>
      <xdr:rowOff>165100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23</xdr:row>
      <xdr:rowOff>38100</xdr:rowOff>
    </xdr:from>
    <xdr:to>
      <xdr:col>24</xdr:col>
      <xdr:colOff>38100</xdr:colOff>
      <xdr:row>53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23</xdr:row>
      <xdr:rowOff>25400</xdr:rowOff>
    </xdr:from>
    <xdr:to>
      <xdr:col>36</xdr:col>
      <xdr:colOff>25400</xdr:colOff>
      <xdr:row>52</xdr:row>
      <xdr:rowOff>184150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736600</xdr:colOff>
      <xdr:row>54</xdr:row>
      <xdr:rowOff>31750</xdr:rowOff>
    </xdr:from>
    <xdr:to>
      <xdr:col>23</xdr:col>
      <xdr:colOff>241300</xdr:colOff>
      <xdr:row>89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38100</xdr:colOff>
      <xdr:row>59</xdr:row>
      <xdr:rowOff>38100</xdr:rowOff>
    </xdr:from>
    <xdr:to>
      <xdr:col>35</xdr:col>
      <xdr:colOff>660400</xdr:colOff>
      <xdr:row>94</xdr:row>
      <xdr:rowOff>44450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0</xdr:colOff>
      <xdr:row>60</xdr:row>
      <xdr:rowOff>0</xdr:rowOff>
    </xdr:from>
    <xdr:to>
      <xdr:col>49</xdr:col>
      <xdr:colOff>38100</xdr:colOff>
      <xdr:row>95</xdr:row>
      <xdr:rowOff>6350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36</xdr:row>
      <xdr:rowOff>38100</xdr:rowOff>
    </xdr:from>
    <xdr:to>
      <xdr:col>7</xdr:col>
      <xdr:colOff>12700</xdr:colOff>
      <xdr:row>54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13</xdr:col>
      <xdr:colOff>0</xdr:colOff>
      <xdr:row>53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0</xdr:rowOff>
    </xdr:from>
    <xdr:to>
      <xdr:col>7</xdr:col>
      <xdr:colOff>0</xdr:colOff>
      <xdr:row>74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57</xdr:row>
      <xdr:rowOff>0</xdr:rowOff>
    </xdr:from>
    <xdr:to>
      <xdr:col>13</xdr:col>
      <xdr:colOff>0</xdr:colOff>
      <xdr:row>74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76</xdr:row>
      <xdr:rowOff>0</xdr:rowOff>
    </xdr:from>
    <xdr:to>
      <xdr:col>7</xdr:col>
      <xdr:colOff>0</xdr:colOff>
      <xdr:row>93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77</xdr:row>
      <xdr:rowOff>0</xdr:rowOff>
    </xdr:from>
    <xdr:to>
      <xdr:col>13</xdr:col>
      <xdr:colOff>0</xdr:colOff>
      <xdr:row>94</xdr:row>
      <xdr:rowOff>171450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a/Downloads/real_prices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Crude Oil-A"/>
      <sheetName val="Crude Oil-Q"/>
      <sheetName val="Crude Oil-M"/>
      <sheetName val="Gasoline-A"/>
      <sheetName val="Gasoline-Q"/>
      <sheetName val="Gasoline-M"/>
      <sheetName val="Diesel-A"/>
      <sheetName val="Diesel-Q"/>
      <sheetName val="Diesel-M"/>
      <sheetName val="Heat Oil-A"/>
      <sheetName val="Heat Oil-Q"/>
      <sheetName val="Heat Oil-M"/>
      <sheetName val="Natural Gas-A"/>
      <sheetName val="Natural Gas-Q"/>
      <sheetName val="Natural Gas-M"/>
      <sheetName val="Electricity-A"/>
      <sheetName val="Electricity-Q"/>
      <sheetName val="Electricity-M"/>
      <sheetName val="Notes and 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7">
          <cell r="G7">
            <v>42017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baseColWidth="10" defaultRowHeight="15" x14ac:dyDescent="0"/>
  <sheetData>
    <row r="1" spans="1:2">
      <c r="A1" t="s">
        <v>71</v>
      </c>
    </row>
    <row r="3" spans="1:2">
      <c r="A3" s="15" t="s">
        <v>62</v>
      </c>
      <c r="B3" t="s">
        <v>51</v>
      </c>
    </row>
    <row r="4" spans="1:2">
      <c r="A4" s="15" t="s">
        <v>68</v>
      </c>
      <c r="B4" t="s">
        <v>52</v>
      </c>
    </row>
    <row r="5" spans="1:2">
      <c r="A5" s="15" t="s">
        <v>63</v>
      </c>
      <c r="B5" t="s">
        <v>53</v>
      </c>
    </row>
    <row r="6" spans="1:2">
      <c r="A6" s="15" t="s">
        <v>64</v>
      </c>
      <c r="B6" t="s">
        <v>72</v>
      </c>
    </row>
    <row r="7" spans="1:2">
      <c r="A7" s="15" t="s">
        <v>65</v>
      </c>
      <c r="B7" t="s">
        <v>55</v>
      </c>
    </row>
    <row r="8" spans="1:2">
      <c r="A8" s="15" t="s">
        <v>69</v>
      </c>
      <c r="B8" t="s">
        <v>56</v>
      </c>
    </row>
    <row r="9" spans="1:2">
      <c r="A9" s="15" t="s">
        <v>66</v>
      </c>
      <c r="B9" t="s">
        <v>73</v>
      </c>
    </row>
    <row r="10" spans="1:2">
      <c r="A10" s="15" t="s">
        <v>67</v>
      </c>
      <c r="B10" t="s">
        <v>58</v>
      </c>
    </row>
    <row r="11" spans="1:2">
      <c r="A11" s="15"/>
    </row>
    <row r="12" spans="1:2">
      <c r="A12" s="15"/>
    </row>
    <row r="13" spans="1:2">
      <c r="A13" s="15"/>
    </row>
    <row r="14" spans="1:2">
      <c r="A14" s="15"/>
    </row>
  </sheetData>
  <sortState ref="A3:A14">
    <sortCondition ref="A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topLeftCell="P33" zoomScale="125" zoomScaleNormal="125" zoomScalePageLayoutView="125" workbookViewId="0">
      <selection activeCell="Z35" sqref="Z35"/>
    </sheetView>
  </sheetViews>
  <sheetFormatPr baseColWidth="10" defaultRowHeight="15" x14ac:dyDescent="0"/>
  <cols>
    <col min="1" max="1" width="10.83203125" style="11"/>
    <col min="2" max="2" width="52.1640625" style="11" bestFit="1" customWidth="1"/>
    <col min="3" max="25" width="14.83203125" style="11" bestFit="1" customWidth="1"/>
    <col min="26" max="16384" width="10.83203125" style="11"/>
  </cols>
  <sheetData>
    <row r="1" spans="2:26">
      <c r="B1" s="69" t="s">
        <v>291</v>
      </c>
      <c r="C1" s="11">
        <v>1991</v>
      </c>
      <c r="D1" s="11">
        <v>1992</v>
      </c>
      <c r="E1" s="11">
        <v>1993</v>
      </c>
      <c r="F1" s="11">
        <v>1994</v>
      </c>
      <c r="G1" s="11">
        <v>1995</v>
      </c>
      <c r="H1" s="11">
        <v>1996</v>
      </c>
      <c r="I1" s="11">
        <v>1997</v>
      </c>
      <c r="J1" s="11">
        <v>1998</v>
      </c>
      <c r="K1" s="11">
        <v>1999</v>
      </c>
      <c r="L1" s="11">
        <v>2000</v>
      </c>
      <c r="M1" s="11">
        <v>2001</v>
      </c>
      <c r="N1" s="11">
        <v>2002</v>
      </c>
      <c r="O1" s="11">
        <v>2003</v>
      </c>
      <c r="P1" s="11">
        <v>2004</v>
      </c>
      <c r="Q1" s="11">
        <v>2005</v>
      </c>
      <c r="R1" s="11">
        <v>2006</v>
      </c>
      <c r="S1" s="11">
        <v>2007</v>
      </c>
      <c r="T1" s="11">
        <v>2008</v>
      </c>
      <c r="U1" s="11">
        <v>2009</v>
      </c>
      <c r="V1" s="11">
        <v>2010</v>
      </c>
      <c r="W1" s="11">
        <v>2011</v>
      </c>
      <c r="X1" s="11">
        <v>2012</v>
      </c>
      <c r="Y1" s="11">
        <v>2013</v>
      </c>
      <c r="Z1" s="11">
        <v>2014</v>
      </c>
    </row>
    <row r="2" spans="2:26">
      <c r="B2" s="70" t="s">
        <v>297</v>
      </c>
      <c r="C2" s="29">
        <f>SUM('tx-bus-$'!N7:N9)</f>
        <v>31662293</v>
      </c>
      <c r="D2" s="29">
        <f>SUM('tx-bus-$'!O7:O9)</f>
        <v>34401874</v>
      </c>
      <c r="E2" s="29">
        <f>SUM('tx-bus-$'!P7:P9)</f>
        <v>35705750</v>
      </c>
      <c r="F2" s="29">
        <f>SUM('tx-bus-$'!Q7:Q9)</f>
        <v>40272700</v>
      </c>
      <c r="G2" s="29">
        <f>SUM('tx-bus-$'!R7:R9)</f>
        <v>41891347</v>
      </c>
      <c r="H2" s="29"/>
      <c r="I2" s="29">
        <f>SUM('tx-bus-$'!T7:T9)</f>
        <v>54091196</v>
      </c>
      <c r="J2" s="29">
        <f>SUM('tx-bus-$'!U7:U9)</f>
        <v>52001743</v>
      </c>
      <c r="K2" s="29">
        <f>SUM('tx-bus-$'!V7:V9)</f>
        <v>56561604</v>
      </c>
      <c r="L2" s="29">
        <f>SUM('tx-bus-$'!W7:W9)</f>
        <v>62127313</v>
      </c>
      <c r="M2" s="29">
        <f>SUM('tx-bus-$'!X7:X9)</f>
        <v>69270344</v>
      </c>
      <c r="N2" s="29">
        <f>SUM('tx-bus-$'!Y7:Y9)</f>
        <v>75283825</v>
      </c>
      <c r="O2" s="29">
        <f>SUM('tx-bus-$'!Z7:Z9)</f>
        <v>86689069</v>
      </c>
      <c r="P2" s="29">
        <f>SUM('tx-bus-$'!AA7:AA9)</f>
        <v>89175791</v>
      </c>
      <c r="Q2" s="29">
        <f>SUM('tx-bus-$'!AB7:AB9)</f>
        <v>97017412</v>
      </c>
      <c r="R2" s="29">
        <f>SUM('tx-bus-$'!AC7:AC9)</f>
        <v>102504481</v>
      </c>
      <c r="S2" s="29">
        <f>SUM('tx-bus-$'!AD7:AD9)</f>
        <v>107292793</v>
      </c>
      <c r="T2" s="29">
        <f>SUM('tx-bus-$'!AE7:AE9)</f>
        <v>115619436</v>
      </c>
      <c r="U2" s="29">
        <f>SUM('tx-bus-$'!AF7:AF9)</f>
        <v>115048780</v>
      </c>
      <c r="V2" s="29">
        <f>SUM('tx-bus-$'!AG7:AG9)</f>
        <v>108138101</v>
      </c>
      <c r="W2" s="29">
        <f>SUM('tx-bus-$'!AH7:AH9)</f>
        <v>114463096</v>
      </c>
      <c r="X2" s="29">
        <f>SUM('tx-bus-$'!AI7:AI9)</f>
        <v>110289057</v>
      </c>
      <c r="Y2" s="29">
        <f>SUM('tx-bus-$'!AJ7:AJ9)</f>
        <v>111871716</v>
      </c>
      <c r="Z2" s="29">
        <f>SUM('tx-bus-$'!AK7:AK9)</f>
        <v>0</v>
      </c>
    </row>
    <row r="3" spans="2:26">
      <c r="B3" s="11" t="str">
        <f>'tx-bus-$'!C44</f>
        <v>Metropolitan Transit Authority of Harris County, Texas (Metro)</v>
      </c>
      <c r="C3" s="29">
        <f>SUM('tx-bus-$'!N44:N45)</f>
        <v>135002277</v>
      </c>
      <c r="D3" s="29">
        <f>SUM('tx-bus-$'!O44:O45)</f>
        <v>156698064</v>
      </c>
      <c r="E3" s="29">
        <f>SUM('tx-bus-$'!P44:P45)</f>
        <v>175299929</v>
      </c>
      <c r="F3" s="29">
        <f>SUM('tx-bus-$'!Q44:Q45)</f>
        <v>177275088</v>
      </c>
      <c r="G3" s="29">
        <f>SUM('tx-bus-$'!R44:R45)</f>
        <v>173427557</v>
      </c>
      <c r="H3" s="29">
        <f>SUM('tx-bus-$'!S44:S45)</f>
        <v>179141357</v>
      </c>
      <c r="I3" s="29">
        <f>SUM('tx-bus-$'!T44:T45)</f>
        <v>180819404</v>
      </c>
      <c r="J3" s="29">
        <f>SUM('tx-bus-$'!U44:U45)</f>
        <v>170492329</v>
      </c>
      <c r="K3" s="29">
        <f>SUM('tx-bus-$'!V44:V45)</f>
        <v>178216007</v>
      </c>
      <c r="L3" s="29">
        <f>SUM('tx-bus-$'!W44:W45)</f>
        <v>193255968</v>
      </c>
      <c r="M3" s="29">
        <f>SUM('tx-bus-$'!X44:X45)</f>
        <v>167214953</v>
      </c>
      <c r="N3" s="29">
        <f>SUM('tx-bus-$'!Y44:Y45)</f>
        <v>209833954</v>
      </c>
      <c r="O3" s="29">
        <f>SUM('tx-bus-$'!Z44:Z45)</f>
        <v>219359480</v>
      </c>
      <c r="P3" s="29">
        <f>SUM('tx-bus-$'!AA44:AA45)</f>
        <v>244638809</v>
      </c>
      <c r="Q3" s="29">
        <f>SUM('tx-bus-$'!AB44:AB45)</f>
        <v>263411044</v>
      </c>
      <c r="R3" s="29">
        <f>SUM('tx-bus-$'!AC44:AC45)</f>
        <v>267969479</v>
      </c>
      <c r="S3" s="29">
        <f>SUM('tx-bus-$'!AD44:AD45)</f>
        <v>272762160</v>
      </c>
      <c r="T3" s="29">
        <f>SUM('tx-bus-$'!AE44:AE45)</f>
        <v>291326047</v>
      </c>
      <c r="U3" s="29">
        <f>SUM('tx-bus-$'!AF44:AF45)</f>
        <v>321401200</v>
      </c>
      <c r="V3" s="29">
        <f>SUM('tx-bus-$'!AG44:AG45)</f>
        <v>321224948</v>
      </c>
      <c r="W3" s="29">
        <f>SUM('tx-bus-$'!AH44:AH45)</f>
        <v>328885459</v>
      </c>
      <c r="X3" s="29">
        <f>SUM('tx-bus-$'!AI44:AI45)</f>
        <v>289899026</v>
      </c>
      <c r="Y3" s="29">
        <f>SUM('tx-bus-$'!AJ44:AJ45)</f>
        <v>304905040</v>
      </c>
      <c r="Z3" s="11">
        <f>SUM('tx-bus-$'!AK44:AK45)</f>
        <v>0</v>
      </c>
    </row>
    <row r="4" spans="2:26">
      <c r="B4" s="11" t="str">
        <f>'tx-bus-$'!C21</f>
        <v>Dallas Area Rapid Transit</v>
      </c>
      <c r="C4" s="29">
        <f>SUM('tx-bus-$'!N21:N22)</f>
        <v>97621412</v>
      </c>
      <c r="D4" s="29">
        <f>SUM('tx-bus-$'!O21:O22)</f>
        <v>108111959</v>
      </c>
      <c r="E4" s="29">
        <f>SUM('tx-bus-$'!P21:P22)</f>
        <v>105616686</v>
      </c>
      <c r="F4" s="29">
        <f>SUM('tx-bus-$'!Q21:Q22)</f>
        <v>111443581</v>
      </c>
      <c r="G4" s="29">
        <f>SUM('tx-bus-$'!R21:R22)</f>
        <v>119509673</v>
      </c>
      <c r="H4" s="29">
        <f>SUM('tx-bus-$'!S21:S22)</f>
        <v>121486359</v>
      </c>
      <c r="I4" s="29">
        <f>SUM('tx-bus-$'!T21:T22)</f>
        <v>135791181</v>
      </c>
      <c r="J4" s="29">
        <f>SUM('tx-bus-$'!U21:U22)</f>
        <v>130216088</v>
      </c>
      <c r="K4" s="29">
        <f>SUM('tx-bus-$'!V21:V22)</f>
        <v>141423290</v>
      </c>
      <c r="L4" s="29">
        <f>SUM('tx-bus-$'!W21:W22)</f>
        <v>136565420</v>
      </c>
      <c r="M4" s="29">
        <f>SUM('tx-bus-$'!X21:X22)</f>
        <v>146258742</v>
      </c>
      <c r="N4" s="29">
        <f>SUM('tx-bus-$'!Y21:Y22)</f>
        <v>176221595</v>
      </c>
      <c r="O4" s="29">
        <f>SUM('tx-bus-$'!Z21:Z22)</f>
        <v>202333427</v>
      </c>
      <c r="P4" s="29">
        <f>SUM('tx-bus-$'!AA21:AA22)</f>
        <v>187612755</v>
      </c>
      <c r="Q4" s="29">
        <f>SUM('tx-bus-$'!AB21:AB22)</f>
        <v>202794312</v>
      </c>
      <c r="R4" s="29">
        <f>SUM('tx-bus-$'!AC21:AC22)</f>
        <v>206866717</v>
      </c>
      <c r="S4" s="29">
        <f>SUM('tx-bus-$'!AD21:AD22)</f>
        <v>211906909</v>
      </c>
      <c r="T4" s="29">
        <f>SUM('tx-bus-$'!AE21:AE22)</f>
        <v>237725221</v>
      </c>
      <c r="U4" s="29">
        <f>SUM('tx-bus-$'!AF21:AF22)</f>
        <v>231682381</v>
      </c>
      <c r="V4" s="29">
        <f>SUM('tx-bus-$'!AG21:AG22)</f>
        <v>245918440</v>
      </c>
      <c r="W4" s="29">
        <f>SUM('tx-bus-$'!AH21:AH22)</f>
        <v>236659577</v>
      </c>
      <c r="X4" s="29">
        <f>SUM('tx-bus-$'!AI21:AI22)</f>
        <v>242592248</v>
      </c>
      <c r="Y4" s="29">
        <f>SUM('tx-bus-$'!AJ21:AJ22)</f>
        <v>248811530</v>
      </c>
      <c r="Z4" s="11">
        <f>SUM('tx-bus-$'!AK21:AK22)</f>
        <v>0</v>
      </c>
    </row>
    <row r="5" spans="2:26">
      <c r="B5" s="11" t="str">
        <f>'tx-bus-$'!C55</f>
        <v>VIA Metropolitan Transit</v>
      </c>
      <c r="C5" s="29">
        <f>SUM('tx-bus-$'!N55:N56)</f>
        <v>42332342</v>
      </c>
      <c r="D5" s="29">
        <f>SUM('tx-bus-$'!O55:O56)</f>
        <v>49457403</v>
      </c>
      <c r="E5" s="29">
        <f>SUM('tx-bus-$'!P55:P56)</f>
        <v>51968499</v>
      </c>
      <c r="F5" s="29">
        <f>SUM('tx-bus-$'!Q55:Q56)</f>
        <v>57232999</v>
      </c>
      <c r="G5" s="29">
        <f>SUM('tx-bus-$'!R55:R56)</f>
        <v>62569188</v>
      </c>
      <c r="H5" s="29">
        <f>SUM('tx-bus-$'!S55:S56)</f>
        <v>59650400</v>
      </c>
      <c r="I5" s="29">
        <f>SUM('tx-bus-$'!T55:T56)</f>
        <v>59627111</v>
      </c>
      <c r="J5" s="29">
        <f>SUM('tx-bus-$'!U55:U56)</f>
        <v>63676786</v>
      </c>
      <c r="K5" s="29">
        <f>SUM('tx-bus-$'!V55:V56)</f>
        <v>69610966</v>
      </c>
      <c r="L5" s="29">
        <f>SUM('tx-bus-$'!W55:W56)</f>
        <v>74686731</v>
      </c>
      <c r="M5" s="29">
        <f>SUM('tx-bus-$'!X55:X56)</f>
        <v>76221140</v>
      </c>
      <c r="N5" s="29">
        <f>SUM('tx-bus-$'!Y55:Y56)</f>
        <v>76003092</v>
      </c>
      <c r="O5" s="29">
        <f>SUM('tx-bus-$'!Z55:Z56)</f>
        <v>77904287</v>
      </c>
      <c r="P5" s="29">
        <f>SUM('tx-bus-$'!AA55:AA56)</f>
        <v>81712549</v>
      </c>
      <c r="Q5" s="29">
        <f>SUM('tx-bus-$'!AB55:AB56)</f>
        <v>88446956</v>
      </c>
      <c r="R5" s="29">
        <f>SUM('tx-bus-$'!AC55:AC56)</f>
        <v>94724938</v>
      </c>
      <c r="S5" s="29">
        <f>SUM('tx-bus-$'!AD55:AD56)</f>
        <v>103032807</v>
      </c>
      <c r="T5" s="29">
        <f>SUM('tx-bus-$'!AE55:AE56)</f>
        <v>120025091</v>
      </c>
      <c r="U5" s="29">
        <f>SUM('tx-bus-$'!AF55:AF56)</f>
        <v>113230560</v>
      </c>
      <c r="V5" s="29">
        <f>SUM('tx-bus-$'!AG55:AG56)</f>
        <v>118521857</v>
      </c>
      <c r="W5" s="29">
        <f>SUM('tx-bus-$'!AH55:AH56)</f>
        <v>127309485</v>
      </c>
      <c r="X5" s="29">
        <f>SUM('tx-bus-$'!AI55:AI56)</f>
        <v>132598100</v>
      </c>
      <c r="Y5" s="29">
        <f>SUM('tx-bus-$'!AJ55:AJ56)</f>
        <v>140545270</v>
      </c>
      <c r="Z5" s="11">
        <f>SUM('tx-bus-$'!AK55:AK56)</f>
        <v>0</v>
      </c>
    </row>
    <row r="6" spans="2:26">
      <c r="B6" s="11" t="str">
        <f>'tx-bus-$'!C28</f>
        <v>Fort Worth Transportation Authority(The T)</v>
      </c>
      <c r="C6" s="29">
        <f>SUM('tx-bus-$'!N28:N29)</f>
        <v>14339832</v>
      </c>
      <c r="D6" s="29">
        <f>SUM('tx-bus-$'!O28:O29)</f>
        <v>15637065</v>
      </c>
      <c r="E6" s="29">
        <f>SUM('tx-bus-$'!P28:P29)</f>
        <v>16787674</v>
      </c>
      <c r="F6" s="29">
        <f>SUM('tx-bus-$'!Q28:Q29)</f>
        <v>17863961</v>
      </c>
      <c r="G6" s="29">
        <f>SUM('tx-bus-$'!R28:R29)</f>
        <v>17531772</v>
      </c>
      <c r="H6" s="29">
        <f>SUM('tx-bus-$'!S28:S29)</f>
        <v>17311806</v>
      </c>
      <c r="I6" s="29">
        <f>SUM('tx-bus-$'!T28:T29)</f>
        <v>18671663</v>
      </c>
      <c r="J6" s="29">
        <f>SUM('tx-bus-$'!U28:U29)</f>
        <v>18508389</v>
      </c>
      <c r="K6" s="29">
        <f>SUM('tx-bus-$'!V28:V29)</f>
        <v>21117911</v>
      </c>
      <c r="L6" s="29">
        <f>SUM('tx-bus-$'!W28:W29)</f>
        <v>22485777</v>
      </c>
      <c r="M6" s="29">
        <f>SUM('tx-bus-$'!X28:X29)</f>
        <v>26874633</v>
      </c>
      <c r="N6" s="29">
        <f>SUM('tx-bus-$'!Y28:Y29)</f>
        <v>28705045</v>
      </c>
      <c r="O6" s="29">
        <f>SUM('tx-bus-$'!Z28:Z29)</f>
        <v>24991550</v>
      </c>
      <c r="P6" s="29">
        <f>SUM('tx-bus-$'!AA28:AA29)</f>
        <v>23934844</v>
      </c>
      <c r="Q6" s="29">
        <f>SUM('tx-bus-$'!AB28:AB29)</f>
        <v>24892277</v>
      </c>
      <c r="R6" s="29">
        <f>SUM('tx-bus-$'!AC28:AC29)</f>
        <v>26988680</v>
      </c>
      <c r="S6" s="29">
        <f>SUM('tx-bus-$'!AD28:AD29)</f>
        <v>28780621</v>
      </c>
      <c r="T6" s="29">
        <f>SUM('tx-bus-$'!AE28:AE29)</f>
        <v>31729277</v>
      </c>
      <c r="U6" s="29">
        <f>SUM('tx-bus-$'!AF28:AF29)</f>
        <v>33471529</v>
      </c>
      <c r="V6" s="29">
        <f>SUM('tx-bus-$'!AG28:AG29)</f>
        <v>33155132</v>
      </c>
      <c r="W6" s="29">
        <f>SUM('tx-bus-$'!AH28:AH29)</f>
        <v>31490888</v>
      </c>
      <c r="X6" s="29">
        <f>SUM('tx-bus-$'!AI28:AI29)</f>
        <v>32568845</v>
      </c>
      <c r="Y6" s="29">
        <f>SUM('tx-bus-$'!AJ28:AJ29)</f>
        <v>33412550</v>
      </c>
      <c r="Z6" s="11">
        <f>SUM('tx-bus-$'!AK28:AK29)</f>
        <v>0</v>
      </c>
    </row>
    <row r="7" spans="2:26">
      <c r="B7" s="11" t="str">
        <f>'tx-bus-$'!C43</f>
        <v>Mass Transit Department - City of El Paso(Sun Metro)</v>
      </c>
      <c r="C7" s="29">
        <f>'tx-bus-$'!N43</f>
        <v>15072907</v>
      </c>
      <c r="D7" s="29">
        <f>'tx-bus-$'!O43</f>
        <v>16628958</v>
      </c>
      <c r="E7" s="29">
        <f>'tx-bus-$'!P43</f>
        <v>18492172</v>
      </c>
      <c r="F7" s="29">
        <f>'tx-bus-$'!Q43</f>
        <v>20245386</v>
      </c>
      <c r="G7" s="29">
        <f>'tx-bus-$'!R43</f>
        <v>22556089</v>
      </c>
      <c r="H7" s="29">
        <f>'tx-bus-$'!S43</f>
        <v>20490533</v>
      </c>
      <c r="I7" s="29">
        <f>'tx-bus-$'!T43</f>
        <v>21374419</v>
      </c>
      <c r="J7" s="29">
        <f>'tx-bus-$'!U43</f>
        <v>20604635</v>
      </c>
      <c r="K7" s="29">
        <f>'tx-bus-$'!V43</f>
        <v>22397391</v>
      </c>
      <c r="L7" s="29">
        <f>'tx-bus-$'!W43</f>
        <v>24173993</v>
      </c>
      <c r="M7" s="29">
        <f>'tx-bus-$'!X43</f>
        <v>25233146</v>
      </c>
      <c r="N7" s="29">
        <f>'tx-bus-$'!Y43</f>
        <v>27626769</v>
      </c>
      <c r="O7" s="29">
        <f>'tx-bus-$'!Z43</f>
        <v>30169127</v>
      </c>
      <c r="P7" s="29">
        <f>'tx-bus-$'!AA43</f>
        <v>31285054</v>
      </c>
      <c r="Q7" s="29">
        <f>'tx-bus-$'!AB43</f>
        <v>32672281</v>
      </c>
      <c r="R7" s="29">
        <f>'tx-bus-$'!AC43</f>
        <v>34335420</v>
      </c>
      <c r="S7" s="29">
        <f>'tx-bus-$'!AD43</f>
        <v>37200798</v>
      </c>
      <c r="T7" s="29">
        <f>'tx-bus-$'!AE43</f>
        <v>37665923</v>
      </c>
      <c r="U7" s="29">
        <f>'tx-bus-$'!AF43</f>
        <v>39049060</v>
      </c>
      <c r="V7" s="29">
        <f>'tx-bus-$'!AG43</f>
        <v>46999311</v>
      </c>
      <c r="W7" s="29">
        <f>'tx-bus-$'!AH43</f>
        <v>45209497</v>
      </c>
      <c r="X7" s="29">
        <f>'tx-bus-$'!AI43</f>
        <v>46290465</v>
      </c>
      <c r="Y7" s="29">
        <f>'tx-bus-$'!AJ43</f>
        <v>43891125</v>
      </c>
      <c r="Z7" s="11">
        <f>'tx-bus-$'!AK43</f>
        <v>0</v>
      </c>
    </row>
    <row r="8" spans="2:26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2:26">
      <c r="B9" s="69" t="s">
        <v>296</v>
      </c>
    </row>
    <row r="10" spans="2:26">
      <c r="B10" s="70" t="s">
        <v>297</v>
      </c>
      <c r="C10" s="10">
        <f>SUM('tx-bus-hrs'!N2:N4)</f>
        <v>629951</v>
      </c>
      <c r="D10" s="10">
        <f>SUM('tx-bus-hrs'!O2:O4)</f>
        <v>610459</v>
      </c>
      <c r="E10" s="10">
        <f>SUM('tx-bus-hrs'!P2:P4)</f>
        <v>617411</v>
      </c>
      <c r="F10" s="10">
        <f>SUM('tx-bus-hrs'!Q2:Q4)</f>
        <v>724871</v>
      </c>
      <c r="G10" s="10">
        <f>SUM('tx-bus-hrs'!R2:R4)</f>
        <v>647236</v>
      </c>
      <c r="H10" s="10"/>
      <c r="I10" s="10">
        <f>SUM('tx-bus-hrs'!T2:T4)</f>
        <v>842699</v>
      </c>
      <c r="J10" s="10">
        <f>SUM('tx-bus-hrs'!U2:U4)</f>
        <v>899465</v>
      </c>
      <c r="K10" s="10">
        <f>SUM('tx-bus-hrs'!V2:V4)</f>
        <v>1011027</v>
      </c>
      <c r="L10" s="10">
        <f>SUM('tx-bus-hrs'!W2:W4)</f>
        <v>1021132</v>
      </c>
      <c r="M10" s="10">
        <f>SUM('tx-bus-hrs'!X2:X4)</f>
        <v>1040849</v>
      </c>
      <c r="N10" s="10">
        <f>SUM('tx-bus-hrs'!Y2:Y4)</f>
        <v>1107612</v>
      </c>
      <c r="O10" s="10">
        <f>SUM('tx-bus-hrs'!Z2:Z4)</f>
        <v>1135289</v>
      </c>
      <c r="P10" s="10">
        <f>SUM('tx-bus-hrs'!AA2:AA4)</f>
        <v>1105020</v>
      </c>
      <c r="Q10" s="10">
        <f>SUM('tx-bus-hrs'!AB2:AB4)</f>
        <v>1059906</v>
      </c>
      <c r="R10" s="10">
        <f>SUM('tx-bus-hrs'!AC2:AC4)</f>
        <v>1042530</v>
      </c>
      <c r="S10" s="10">
        <f>SUM('tx-bus-hrs'!AD2:AD4)</f>
        <v>1086772</v>
      </c>
      <c r="T10" s="10">
        <f>SUM('tx-bus-hrs'!AE2:AE4)</f>
        <v>1112093</v>
      </c>
      <c r="U10" s="10">
        <f>SUM('tx-bus-hrs'!AF2:AF4)</f>
        <v>1102635</v>
      </c>
      <c r="V10" s="10">
        <f>SUM('tx-bus-hrs'!AG2:AG4)</f>
        <v>1042810</v>
      </c>
      <c r="W10" s="10">
        <f>SUM('tx-bus-hrs'!AH2:AH4)</f>
        <v>1091284</v>
      </c>
      <c r="X10" s="10">
        <f>SUM('tx-bus-hrs'!AI2:AI4)</f>
        <v>1032535</v>
      </c>
      <c r="Y10" s="10">
        <f>SUM('tx-bus-hrs'!AJ2:AJ4)</f>
        <v>1039621.0000000001</v>
      </c>
      <c r="Z10" s="10">
        <f>SUM('tx-bus-hrs'!AK2:AK4)</f>
        <v>0</v>
      </c>
    </row>
    <row r="11" spans="2:26">
      <c r="B11" s="70" t="s">
        <v>147</v>
      </c>
      <c r="C11" s="10">
        <f>SUM('tx-bus-hrs'!N10:N11)</f>
        <v>2369718</v>
      </c>
      <c r="D11" s="10">
        <f>SUM('tx-bus-hrs'!O10:O11)</f>
        <v>2372079</v>
      </c>
      <c r="E11" s="10">
        <f>SUM('tx-bus-hrs'!P10:P11)</f>
        <v>2397052</v>
      </c>
      <c r="F11" s="10">
        <f>SUM('tx-bus-hrs'!Q10:Q11)</f>
        <v>2394799</v>
      </c>
      <c r="G11" s="10">
        <f>SUM('tx-bus-hrs'!R10:R11)</f>
        <v>2478399</v>
      </c>
      <c r="H11" s="10">
        <f>SUM('tx-bus-hrs'!S10:S11)</f>
        <v>2573096</v>
      </c>
      <c r="I11" s="10">
        <f>SUM('tx-bus-hrs'!T10:T11)</f>
        <v>2491543</v>
      </c>
      <c r="J11" s="10">
        <f>SUM('tx-bus-hrs'!U10:U11)</f>
        <v>2418505</v>
      </c>
      <c r="K11" s="10">
        <f>SUM('tx-bus-hrs'!V10:V11)</f>
        <v>2470199</v>
      </c>
      <c r="L11" s="10">
        <f>SUM('tx-bus-hrs'!W10:W11)</f>
        <v>2613096</v>
      </c>
      <c r="M11" s="10">
        <f>SUM('tx-bus-hrs'!X10:X11)</f>
        <v>2695547</v>
      </c>
      <c r="N11" s="10">
        <f>SUM('tx-bus-hrs'!Y10:Y11)</f>
        <v>2678958</v>
      </c>
      <c r="O11" s="10">
        <f>SUM('tx-bus-hrs'!Z10:Z11)</f>
        <v>2624482</v>
      </c>
      <c r="P11" s="10">
        <f>SUM('tx-bus-hrs'!AA10:AA11)</f>
        <v>3051141</v>
      </c>
      <c r="Q11" s="10">
        <f>SUM('tx-bus-hrs'!AB10:AB11)</f>
        <v>2848438</v>
      </c>
      <c r="R11" s="10">
        <f>SUM('tx-bus-hrs'!AC10:AC11)</f>
        <v>2753852</v>
      </c>
      <c r="S11" s="10">
        <f>SUM('tx-bus-hrs'!AD10:AD11)</f>
        <v>2720878</v>
      </c>
      <c r="T11" s="10">
        <f>SUM('tx-bus-hrs'!AE10:AE11)</f>
        <v>2744941</v>
      </c>
      <c r="U11" s="10">
        <f>SUM('tx-bus-hrs'!AF10:AF11)</f>
        <v>2794486</v>
      </c>
      <c r="V11" s="10">
        <f>SUM('tx-bus-hrs'!AG10:AG11)</f>
        <v>2827925</v>
      </c>
      <c r="W11" s="10">
        <f>SUM('tx-bus-hrs'!AH10:AH11)</f>
        <v>2848954</v>
      </c>
      <c r="X11" s="10">
        <f>SUM('tx-bus-hrs'!AI10:AI11)</f>
        <v>2529053</v>
      </c>
      <c r="Y11" s="10">
        <f>SUM('tx-bus-hrs'!AJ10:AJ11)</f>
        <v>2526362</v>
      </c>
      <c r="Z11" s="10">
        <f>SUM('tx-bus-hrs'!AK10:AK11)</f>
        <v>0</v>
      </c>
    </row>
    <row r="12" spans="2:26">
      <c r="B12" s="11" t="s">
        <v>209</v>
      </c>
      <c r="C12" s="10">
        <f>SUM('tx-bus-hrs'!N5:N6)</f>
        <v>1281505</v>
      </c>
      <c r="D12" s="10">
        <f>SUM('tx-bus-hrs'!O5:O6)</f>
        <v>1290462</v>
      </c>
      <c r="E12" s="10">
        <f>SUM('tx-bus-hrs'!P5:P6)</f>
        <v>1291558</v>
      </c>
      <c r="F12" s="10">
        <f>SUM('tx-bus-hrs'!Q5:Q6)</f>
        <v>1293450</v>
      </c>
      <c r="G12" s="10">
        <f>SUM('tx-bus-hrs'!R5:R6)</f>
        <v>1351106</v>
      </c>
      <c r="H12" s="10">
        <f>SUM('tx-bus-hrs'!S5:S6)</f>
        <v>1351501</v>
      </c>
      <c r="I12" s="10">
        <f>SUM('tx-bus-hrs'!T5:T6)</f>
        <v>1398611</v>
      </c>
      <c r="J12" s="10">
        <f>SUM('tx-bus-hrs'!U5:U6)</f>
        <v>1405295</v>
      </c>
      <c r="K12" s="10">
        <f>SUM('tx-bus-hrs'!V5:V6)</f>
        <v>1413844</v>
      </c>
      <c r="L12" s="10">
        <f>SUM('tx-bus-hrs'!W5:W6)</f>
        <v>1438486</v>
      </c>
      <c r="M12" s="10">
        <f>SUM('tx-bus-hrs'!X5:X6)</f>
        <v>1464967</v>
      </c>
      <c r="N12" s="10">
        <f>SUM('tx-bus-hrs'!Y5:Y6)</f>
        <v>1496474</v>
      </c>
      <c r="O12" s="10">
        <f>SUM('tx-bus-hrs'!Z5:Z6)</f>
        <v>2160757</v>
      </c>
      <c r="P12" s="10">
        <f>SUM('tx-bus-hrs'!AA5:AA6)</f>
        <v>2018189</v>
      </c>
      <c r="Q12" s="10">
        <f>SUM('tx-bus-hrs'!AB5:AB6)</f>
        <v>2130533</v>
      </c>
      <c r="R12" s="10">
        <f>SUM('tx-bus-hrs'!AC5:AC6)</f>
        <v>1984900</v>
      </c>
      <c r="S12" s="10">
        <f>SUM('tx-bus-hrs'!AD5:AD6)</f>
        <v>1990866</v>
      </c>
      <c r="T12" s="10">
        <f>SUM('tx-bus-hrs'!AE5:AE6)</f>
        <v>2028437</v>
      </c>
      <c r="U12" s="10">
        <f>SUM('tx-bus-hrs'!AF5:AF6)</f>
        <v>2021031</v>
      </c>
      <c r="V12" s="10">
        <f>SUM('tx-bus-hrs'!AG5:AG6)</f>
        <v>2009486</v>
      </c>
      <c r="W12" s="10">
        <f>SUM('tx-bus-hrs'!AH5:AH6)</f>
        <v>1953954</v>
      </c>
      <c r="X12" s="10">
        <f>SUM('tx-bus-hrs'!AI5:AI6)</f>
        <v>2010240</v>
      </c>
      <c r="Y12" s="10">
        <f>SUM('tx-bus-hrs'!AJ5:AJ6)</f>
        <v>2100705</v>
      </c>
      <c r="Z12" s="10">
        <f>SUM('tx-bus-hrs'!AK5:AK6)</f>
        <v>0</v>
      </c>
    </row>
    <row r="13" spans="2:26">
      <c r="B13" s="11" t="s">
        <v>163</v>
      </c>
      <c r="C13" s="10">
        <f>SUM('tx-bus-hrs'!N12:N13)</f>
        <v>1274107</v>
      </c>
      <c r="D13" s="10">
        <f>SUM('tx-bus-hrs'!O12:O13)</f>
        <v>1286097</v>
      </c>
      <c r="E13" s="10">
        <f>SUM('tx-bus-hrs'!P12:P13)</f>
        <v>1306358</v>
      </c>
      <c r="F13" s="10">
        <f>SUM('tx-bus-hrs'!Q12:Q13)</f>
        <v>1356129</v>
      </c>
      <c r="G13" s="10">
        <f>SUM('tx-bus-hrs'!R12:R13)</f>
        <v>1429430</v>
      </c>
      <c r="H13" s="10">
        <f>SUM('tx-bus-hrs'!S12:S13)</f>
        <v>1332019</v>
      </c>
      <c r="I13" s="10">
        <f>SUM('tx-bus-hrs'!T12:T13)</f>
        <v>1273138</v>
      </c>
      <c r="J13" s="10">
        <f>SUM('tx-bus-hrs'!U12:U13)</f>
        <v>1334877</v>
      </c>
      <c r="K13" s="10">
        <f>SUM('tx-bus-hrs'!V12:V13)</f>
        <v>1421146</v>
      </c>
      <c r="L13" s="10">
        <f>SUM('tx-bus-hrs'!W12:W13)</f>
        <v>1434063</v>
      </c>
      <c r="M13" s="10">
        <f>SUM('tx-bus-hrs'!X12:X13)</f>
        <v>1387368</v>
      </c>
      <c r="N13" s="10">
        <f>SUM('tx-bus-hrs'!Y12:Y13)</f>
        <v>1383075</v>
      </c>
      <c r="O13" s="10">
        <f>SUM('tx-bus-hrs'!Z12:Z13)</f>
        <v>1362378</v>
      </c>
      <c r="P13" s="10">
        <f>SUM('tx-bus-hrs'!AA12:AA13)</f>
        <v>1328343</v>
      </c>
      <c r="Q13" s="10">
        <f>SUM('tx-bus-hrs'!AB12:AB13)</f>
        <v>1323533</v>
      </c>
      <c r="R13" s="10">
        <f>SUM('tx-bus-hrs'!AC12:AC13)</f>
        <v>1339626</v>
      </c>
      <c r="S13" s="10">
        <f>SUM('tx-bus-hrs'!AD12:AD13)</f>
        <v>1402226</v>
      </c>
      <c r="T13" s="10">
        <f>SUM('tx-bus-hrs'!AE12:AE13)</f>
        <v>1476240</v>
      </c>
      <c r="U13" s="10">
        <f>SUM('tx-bus-hrs'!AF12:AF13)</f>
        <v>1504307</v>
      </c>
      <c r="V13" s="10">
        <f>SUM('tx-bus-hrs'!AG12:AG13)</f>
        <v>1505095</v>
      </c>
      <c r="W13" s="10">
        <f>SUM('tx-bus-hrs'!AH12:AH13)</f>
        <v>1527506</v>
      </c>
      <c r="X13" s="10">
        <f>SUM('tx-bus-hrs'!AI12:AI13)</f>
        <v>1526542</v>
      </c>
      <c r="Y13" s="10">
        <f>SUM('tx-bus-hrs'!AJ12:AJ13)</f>
        <v>1528435</v>
      </c>
      <c r="Z13" s="10">
        <f>SUM('tx-bus-hrs'!AK12:AK13)</f>
        <v>0</v>
      </c>
    </row>
    <row r="14" spans="2:26">
      <c r="B14" s="11" t="s">
        <v>143</v>
      </c>
      <c r="C14" s="10">
        <f>SUM('tx-bus-hrs'!N8:N9)</f>
        <v>318232</v>
      </c>
      <c r="D14" s="10">
        <f>SUM('tx-bus-hrs'!O8:O9)</f>
        <v>335307</v>
      </c>
      <c r="E14" s="10">
        <f>SUM('tx-bus-hrs'!P8:P9)</f>
        <v>356250</v>
      </c>
      <c r="F14" s="10">
        <f>SUM('tx-bus-hrs'!Q8:Q9)</f>
        <v>359499</v>
      </c>
      <c r="G14" s="10">
        <f>SUM('tx-bus-hrs'!R8:R9)</f>
        <v>354428</v>
      </c>
      <c r="H14" s="10">
        <f>SUM('tx-bus-hrs'!S8:S9)</f>
        <v>340883</v>
      </c>
      <c r="I14" s="10">
        <f>SUM('tx-bus-hrs'!T8:T9)</f>
        <v>363169</v>
      </c>
      <c r="J14" s="10">
        <f>SUM('tx-bus-hrs'!U8:U9)</f>
        <v>364115</v>
      </c>
      <c r="K14" s="10">
        <f>SUM('tx-bus-hrs'!V8:V9)</f>
        <v>379087</v>
      </c>
      <c r="L14" s="10">
        <f>SUM('tx-bus-hrs'!W8:W9)</f>
        <v>357075</v>
      </c>
      <c r="M14" s="10">
        <f>SUM('tx-bus-hrs'!X8:X9)</f>
        <v>392780</v>
      </c>
      <c r="N14" s="10">
        <f>SUM('tx-bus-hrs'!Y8:Y9)</f>
        <v>398978</v>
      </c>
      <c r="O14" s="10">
        <f>SUM('tx-bus-hrs'!Z8:Z9)</f>
        <v>353897</v>
      </c>
      <c r="P14" s="10">
        <f>SUM('tx-bus-hrs'!AA8:AA9)</f>
        <v>324559</v>
      </c>
      <c r="Q14" s="10">
        <f>SUM('tx-bus-hrs'!AB8:AB9)</f>
        <v>358524</v>
      </c>
      <c r="R14" s="10">
        <f>SUM('tx-bus-hrs'!AC8:AC9)</f>
        <v>346870</v>
      </c>
      <c r="S14" s="10">
        <f>SUM('tx-bus-hrs'!AD8:AD9)</f>
        <v>362199</v>
      </c>
      <c r="T14" s="10">
        <f>SUM('tx-bus-hrs'!AE8:AE9)</f>
        <v>361748</v>
      </c>
      <c r="U14" s="10">
        <f>SUM('tx-bus-hrs'!AF8:AF9)</f>
        <v>362586</v>
      </c>
      <c r="V14" s="10">
        <f>SUM('tx-bus-hrs'!AG8:AG9)</f>
        <v>351623</v>
      </c>
      <c r="W14" s="10">
        <f>SUM('tx-bus-hrs'!AH8:AH9)</f>
        <v>341021</v>
      </c>
      <c r="X14" s="10">
        <f>SUM('tx-bus-hrs'!AI8:AI9)</f>
        <v>353972</v>
      </c>
      <c r="Y14" s="10">
        <f>SUM('tx-bus-hrs'!AJ8:AJ9)</f>
        <v>389243</v>
      </c>
      <c r="Z14" s="10">
        <f>SUM('tx-bus-hrs'!AK8:AK9)</f>
        <v>0</v>
      </c>
    </row>
    <row r="15" spans="2:26">
      <c r="B15" s="11" t="s">
        <v>139</v>
      </c>
      <c r="C15" s="10">
        <f>'tx-bus-hrs'!N7</f>
        <v>350159</v>
      </c>
      <c r="D15" s="10">
        <f>'tx-bus-hrs'!O7</f>
        <v>371708</v>
      </c>
      <c r="E15" s="10">
        <f>'tx-bus-hrs'!P7</f>
        <v>404149</v>
      </c>
      <c r="F15" s="10">
        <f>'tx-bus-hrs'!Q7</f>
        <v>446544</v>
      </c>
      <c r="G15" s="10">
        <f>'tx-bus-hrs'!R7</f>
        <v>460803</v>
      </c>
      <c r="H15" s="10">
        <f>'tx-bus-hrs'!S7</f>
        <v>469783</v>
      </c>
      <c r="I15" s="10">
        <f>'tx-bus-hrs'!T7</f>
        <v>448282</v>
      </c>
      <c r="J15" s="10">
        <f>'tx-bus-hrs'!U7</f>
        <v>445684</v>
      </c>
      <c r="K15" s="10">
        <f>'tx-bus-hrs'!V7</f>
        <v>493682</v>
      </c>
      <c r="L15" s="10">
        <f>'tx-bus-hrs'!W7</f>
        <v>514530</v>
      </c>
      <c r="M15" s="10">
        <f>'tx-bus-hrs'!X7</f>
        <v>501546</v>
      </c>
      <c r="N15" s="10">
        <f>'tx-bus-hrs'!Y7</f>
        <v>534548</v>
      </c>
      <c r="O15" s="10">
        <f>'tx-bus-hrs'!Z7</f>
        <v>546015</v>
      </c>
      <c r="P15" s="10">
        <f>'tx-bus-hrs'!AA7</f>
        <v>533450</v>
      </c>
      <c r="Q15" s="10">
        <f>'tx-bus-hrs'!AB7</f>
        <v>529640</v>
      </c>
      <c r="R15" s="10">
        <f>'tx-bus-hrs'!AC7</f>
        <v>515990</v>
      </c>
      <c r="S15" s="10">
        <f>'tx-bus-hrs'!AD7</f>
        <v>503092</v>
      </c>
      <c r="T15" s="10">
        <f>'tx-bus-hrs'!AE7</f>
        <v>517055</v>
      </c>
      <c r="U15" s="10">
        <f>'tx-bus-hrs'!AF7</f>
        <v>535846</v>
      </c>
      <c r="V15" s="10">
        <f>'tx-bus-hrs'!AG7</f>
        <v>556849</v>
      </c>
      <c r="W15" s="10">
        <f>'tx-bus-hrs'!AH7</f>
        <v>559949</v>
      </c>
      <c r="X15" s="10">
        <f>'tx-bus-hrs'!AI7</f>
        <v>569598</v>
      </c>
      <c r="Y15" s="10">
        <f>'tx-bus-hrs'!AJ7</f>
        <v>574349</v>
      </c>
      <c r="Z15" s="10">
        <f>'tx-bus-hrs'!AK7</f>
        <v>0</v>
      </c>
    </row>
    <row r="17" spans="2:29">
      <c r="B17" s="69" t="s">
        <v>294</v>
      </c>
      <c r="C17" s="11">
        <v>1991</v>
      </c>
      <c r="D17" s="11">
        <v>1992</v>
      </c>
      <c r="E17" s="11">
        <v>1993</v>
      </c>
      <c r="F17" s="11">
        <v>1994</v>
      </c>
      <c r="G17" s="11">
        <v>1995</v>
      </c>
      <c r="H17" s="11">
        <v>1996</v>
      </c>
      <c r="I17" s="11">
        <v>1997</v>
      </c>
      <c r="J17" s="11">
        <v>1998</v>
      </c>
      <c r="K17" s="11">
        <v>1999</v>
      </c>
      <c r="L17" s="11">
        <v>2000</v>
      </c>
      <c r="M17" s="11">
        <v>2001</v>
      </c>
      <c r="N17" s="11">
        <v>2002</v>
      </c>
      <c r="O17" s="11">
        <v>2003</v>
      </c>
      <c r="P17" s="11">
        <v>2004</v>
      </c>
      <c r="Q17" s="11">
        <v>2005</v>
      </c>
      <c r="R17" s="11">
        <v>2006</v>
      </c>
      <c r="S17" s="11">
        <v>2007</v>
      </c>
      <c r="T17" s="11">
        <v>2008</v>
      </c>
      <c r="U17" s="11">
        <v>2009</v>
      </c>
      <c r="V17" s="11">
        <v>2010</v>
      </c>
      <c r="W17" s="11">
        <v>2011</v>
      </c>
      <c r="X17" s="11">
        <v>2012</v>
      </c>
      <c r="Y17" s="11">
        <v>2013</v>
      </c>
      <c r="Z17" s="11">
        <v>2014</v>
      </c>
      <c r="AA17" s="11">
        <v>2015</v>
      </c>
      <c r="AB17" s="11">
        <v>2016</v>
      </c>
      <c r="AC17" s="11" t="s">
        <v>292</v>
      </c>
    </row>
    <row r="18" spans="2:29">
      <c r="B18" s="69" t="s">
        <v>86</v>
      </c>
      <c r="C18" s="11">
        <v>1.3616666666999999</v>
      </c>
      <c r="D18" s="11">
        <v>1.4030833332999999</v>
      </c>
      <c r="E18" s="11">
        <v>1.44475</v>
      </c>
      <c r="F18" s="11">
        <v>1.4822500000000001</v>
      </c>
      <c r="G18" s="11">
        <v>1.5238333333</v>
      </c>
      <c r="H18" s="11">
        <v>1.5685833333000001</v>
      </c>
      <c r="I18" s="11">
        <v>1.6052500000000001</v>
      </c>
      <c r="J18" s="11">
        <v>1.6300833333</v>
      </c>
      <c r="K18" s="11">
        <v>1.6658333332999999</v>
      </c>
      <c r="L18" s="11">
        <v>1.7219166667000001</v>
      </c>
      <c r="M18" s="11">
        <v>1.7704166667000001</v>
      </c>
      <c r="N18" s="11">
        <v>1.7986666667</v>
      </c>
      <c r="O18" s="11">
        <v>1.84</v>
      </c>
      <c r="P18" s="11">
        <v>1.8890833332999999</v>
      </c>
      <c r="Q18" s="11">
        <v>1.9526666667000001</v>
      </c>
      <c r="R18" s="11">
        <v>2.0155833332999999</v>
      </c>
      <c r="S18" s="11">
        <v>2.0734416667</v>
      </c>
      <c r="T18" s="11">
        <v>2.1525425</v>
      </c>
      <c r="U18" s="11">
        <v>2.1456466666999998</v>
      </c>
      <c r="V18" s="11">
        <v>2.1807975000000002</v>
      </c>
      <c r="W18" s="11">
        <v>2.2493191666999999</v>
      </c>
      <c r="X18" s="11">
        <v>2.2959891667000001</v>
      </c>
      <c r="Y18" s="11">
        <v>2.3296025</v>
      </c>
      <c r="Z18" s="11">
        <v>2.3679948621000002</v>
      </c>
      <c r="AA18" s="11">
        <v>2.3827046667</v>
      </c>
      <c r="AB18" s="11">
        <v>2.438199</v>
      </c>
      <c r="AC18" s="11">
        <v>2.367594</v>
      </c>
    </row>
    <row r="20" spans="2:29">
      <c r="B20" s="69" t="s">
        <v>293</v>
      </c>
    </row>
    <row r="21" spans="2:29">
      <c r="B21" s="70" t="s">
        <v>297</v>
      </c>
      <c r="C21" s="71">
        <f>($AC$18/C$18)*C2</f>
        <v>55052720.879711315</v>
      </c>
      <c r="D21" s="71">
        <f t="shared" ref="D21:Z21" si="0">($AC$18/D$18)*D2</f>
        <v>58050486.76587826</v>
      </c>
      <c r="E21" s="71">
        <f t="shared" si="0"/>
        <v>58513043.409240358</v>
      </c>
      <c r="F21" s="71">
        <f t="shared" si="0"/>
        <v>64327477.067836061</v>
      </c>
      <c r="G21" s="71">
        <f t="shared" si="0"/>
        <v>65086974.829675749</v>
      </c>
      <c r="H21" s="71">
        <f t="shared" si="0"/>
        <v>0</v>
      </c>
      <c r="I21" s="71">
        <f t="shared" si="0"/>
        <v>79779468.059444949</v>
      </c>
      <c r="J21" s="71">
        <f t="shared" si="0"/>
        <v>75529276.449379668</v>
      </c>
      <c r="K21" s="71">
        <f t="shared" si="0"/>
        <v>80389143.12963821</v>
      </c>
      <c r="L21" s="71">
        <f t="shared" si="0"/>
        <v>85423561.04655154</v>
      </c>
      <c r="M21" s="71">
        <f t="shared" si="0"/>
        <v>92635848.903317362</v>
      </c>
      <c r="N21" s="71">
        <f t="shared" si="0"/>
        <v>99096478.334180936</v>
      </c>
      <c r="O21" s="71">
        <f t="shared" si="0"/>
        <v>111545934.58151412</v>
      </c>
      <c r="P21" s="71">
        <f t="shared" si="0"/>
        <v>111764295.40989694</v>
      </c>
      <c r="Q21" s="71">
        <f t="shared" si="0"/>
        <v>117632899.90242755</v>
      </c>
      <c r="R21" s="71">
        <f t="shared" si="0"/>
        <v>120406331.09987722</v>
      </c>
      <c r="S21" s="71">
        <f t="shared" si="0"/>
        <v>122514067.80801237</v>
      </c>
      <c r="T21" s="71">
        <f t="shared" si="0"/>
        <v>127170489.29671958</v>
      </c>
      <c r="U21" s="71">
        <f t="shared" si="0"/>
        <v>126949513.85180926</v>
      </c>
      <c r="V21" s="71">
        <f t="shared" si="0"/>
        <v>117400684.42805625</v>
      </c>
      <c r="W21" s="71">
        <f t="shared" si="0"/>
        <v>120481852.16356562</v>
      </c>
      <c r="X21" s="71">
        <f t="shared" si="0"/>
        <v>113728633.13382374</v>
      </c>
      <c r="Y21" s="71">
        <f t="shared" si="0"/>
        <v>113696136.38863455</v>
      </c>
      <c r="Z21" s="71">
        <f t="shared" si="0"/>
        <v>0</v>
      </c>
    </row>
    <row r="22" spans="2:29">
      <c r="B22" s="11" t="str">
        <f>B3</f>
        <v>Metropolitan Transit Authority of Harris County, Texas (Metro)</v>
      </c>
      <c r="C22" s="71">
        <f>($AC$18/C$18)*C3</f>
        <v>234734820.8105607</v>
      </c>
      <c r="D22" s="71">
        <f>($AC$18/D$18)*D3</f>
        <v>264415795.79271597</v>
      </c>
      <c r="E22" s="71">
        <f>($AC$18/E$18)*E3</f>
        <v>287273964.4234823</v>
      </c>
      <c r="F22" s="71">
        <f>($AC$18/F$18)*F3</f>
        <v>283161028.6377278</v>
      </c>
      <c r="G22" s="71">
        <f>($AC$18/G$18)*G3</f>
        <v>269456005.72908664</v>
      </c>
      <c r="H22" s="71">
        <f>($AC$18/H$18)*H3</f>
        <v>270393031.07521927</v>
      </c>
      <c r="I22" s="71">
        <f>($AC$18/I$18)*I3</f>
        <v>266691752.68274474</v>
      </c>
      <c r="J22" s="71">
        <f>($AC$18/J$18)*J3</f>
        <v>247629435.21988466</v>
      </c>
      <c r="K22" s="71">
        <f>($AC$18/K$18)*K3</f>
        <v>253292535.59916025</v>
      </c>
      <c r="L22" s="71">
        <f>($AC$18/L$18)*L3</f>
        <v>265722307.67582709</v>
      </c>
      <c r="M22" s="71">
        <f>($AC$18/M$18)*M3</f>
        <v>223618048.15756819</v>
      </c>
      <c r="N22" s="71">
        <f>($AC$18/N$18)*N3</f>
        <v>276205491.36997914</v>
      </c>
      <c r="O22" s="71">
        <f>($AC$18/O$18)*O3</f>
        <v>282257711.24517393</v>
      </c>
      <c r="P22" s="71">
        <f>($AC$18/P$18)*P3</f>
        <v>306606577.98708349</v>
      </c>
      <c r="Q22" s="71">
        <f>($AC$18/Q$18)*Q3</f>
        <v>319383957.30496234</v>
      </c>
      <c r="R22" s="71">
        <f>($AC$18/R$18)*R3</f>
        <v>314768891.0608269</v>
      </c>
      <c r="S22" s="71">
        <f>($AC$18/S$18)*S3</f>
        <v>311458028.36635935</v>
      </c>
      <c r="T22" s="71">
        <f>($AC$18/T$18)*T3</f>
        <v>320431211.42598486</v>
      </c>
      <c r="U22" s="71">
        <f>($AC$18/U$18)*U3</f>
        <v>354647186.10130519</v>
      </c>
      <c r="V22" s="71">
        <f>($AC$18/V$18)*V3</f>
        <v>348739513.6573258</v>
      </c>
      <c r="W22" s="71">
        <f>($AC$18/W$18)*W3</f>
        <v>346179079.84932035</v>
      </c>
      <c r="X22" s="71">
        <f>($AC$18/X$18)*X3</f>
        <v>298940084.09018159</v>
      </c>
      <c r="Y22" s="71">
        <f>($AC$18/Y$18)*Y3</f>
        <v>309877476.21053809</v>
      </c>
      <c r="Z22" s="71">
        <f>($AC$18/Z$18)*Z3</f>
        <v>0</v>
      </c>
    </row>
    <row r="23" spans="2:29">
      <c r="B23" s="11" t="str">
        <f>B4</f>
        <v>Dallas Area Rapid Transit</v>
      </c>
      <c r="C23" s="71">
        <f>($AC$18/C$18)*C4</f>
        <v>169738949.31486171</v>
      </c>
      <c r="D23" s="71">
        <f>($AC$18/D$18)*D4</f>
        <v>182430522.39429379</v>
      </c>
      <c r="E23" s="71">
        <f>($AC$18/E$18)*E4</f>
        <v>173080070.65131271</v>
      </c>
      <c r="F23" s="71">
        <f>($AC$18/F$18)*F4</f>
        <v>178008536.82854712</v>
      </c>
      <c r="G23" s="71">
        <f>($AC$18/G$18)*G4</f>
        <v>185683288.68617615</v>
      </c>
      <c r="H23" s="71">
        <f>($AC$18/H$18)*H4</f>
        <v>183369521.11120966</v>
      </c>
      <c r="I23" s="71">
        <f>($AC$18/I$18)*I4</f>
        <v>200279324.33484751</v>
      </c>
      <c r="J23" s="71">
        <f>($AC$18/J$18)*J4</f>
        <v>189130716.4205775</v>
      </c>
      <c r="K23" s="71">
        <f>($AC$18/K$18)*K4</f>
        <v>201000259.85250226</v>
      </c>
      <c r="L23" s="71">
        <f>($AC$18/L$18)*L4</f>
        <v>187774167.73550066</v>
      </c>
      <c r="M23" s="71">
        <f>($AC$18/M$18)*M4</f>
        <v>195593120.26372033</v>
      </c>
      <c r="N23" s="71">
        <f>($AC$18/N$18)*N4</f>
        <v>231961373.78689656</v>
      </c>
      <c r="O23" s="71">
        <f>($AC$18/O$18)*O4</f>
        <v>260349678.13295543</v>
      </c>
      <c r="P23" s="71">
        <f>($AC$18/P$18)*P4</f>
        <v>235135647.66119787</v>
      </c>
      <c r="Q23" s="71">
        <f>($AC$18/Q$18)*Q4</f>
        <v>245886614.7066226</v>
      </c>
      <c r="R23" s="71">
        <f>($AC$18/R$18)*R4</f>
        <v>242994864.00644866</v>
      </c>
      <c r="S23" s="71">
        <f>($AC$18/S$18)*S4</f>
        <v>241969443.54139712</v>
      </c>
      <c r="T23" s="71">
        <f>($AC$18/T$18)*T4</f>
        <v>261475351.5381341</v>
      </c>
      <c r="U23" s="71">
        <f>($AC$18/U$18)*U4</f>
        <v>255647783.80074653</v>
      </c>
      <c r="V23" s="71">
        <f>($AC$18/V$18)*V4</f>
        <v>266982616.69566295</v>
      </c>
      <c r="W23" s="71">
        <f>($AC$18/W$18)*W4</f>
        <v>249103730.0721446</v>
      </c>
      <c r="X23" s="71">
        <f>($AC$18/X$18)*X4</f>
        <v>250157953.33077863</v>
      </c>
      <c r="Y23" s="71">
        <f>($AC$18/Y$18)*Y4</f>
        <v>252869185.00423142</v>
      </c>
      <c r="Z23" s="71">
        <f>($AC$18/Z$18)*Z4</f>
        <v>0</v>
      </c>
    </row>
    <row r="24" spans="2:29">
      <c r="B24" s="11" t="str">
        <f>B5</f>
        <v>VIA Metropolitan Transit</v>
      </c>
      <c r="C24" s="71">
        <f>($AC$18/C$18)*C5</f>
        <v>73605237.886923745</v>
      </c>
      <c r="D24" s="71">
        <f>($AC$18/D$18)*D5</f>
        <v>83455521.008134842</v>
      </c>
      <c r="E24" s="71">
        <f>($AC$18/E$18)*E5</f>
        <v>85163735.193913132</v>
      </c>
      <c r="F24" s="71">
        <f>($AC$18/F$18)*F5</f>
        <v>91418117.749641418</v>
      </c>
      <c r="G24" s="71">
        <f>($AC$18/G$18)*G5</f>
        <v>97214328.402217522</v>
      </c>
      <c r="H24" s="71">
        <f>($AC$18/H$18)*H5</f>
        <v>90035337.070988372</v>
      </c>
      <c r="I24" s="71">
        <f>($AC$18/I$18)*I5</f>
        <v>87944426.251944557</v>
      </c>
      <c r="J24" s="71">
        <f>($AC$18/J$18)*J5</f>
        <v>92486545.560636088</v>
      </c>
      <c r="K24" s="71">
        <f>($AC$18/K$18)*K5</f>
        <v>98935771.149035633</v>
      </c>
      <c r="L24" s="71">
        <f>($AC$18/L$18)*L5</f>
        <v>102692458.70887533</v>
      </c>
      <c r="M24" s="71">
        <f>($AC$18/M$18)*M5</f>
        <v>101931210.39327593</v>
      </c>
      <c r="N24" s="71">
        <f>($AC$18/N$18)*N5</f>
        <v>100043253.11192359</v>
      </c>
      <c r="O24" s="71">
        <f>($AC$18/O$18)*O5</f>
        <v>100242240.47580326</v>
      </c>
      <c r="P24" s="71">
        <f>($AC$18/P$18)*P5</f>
        <v>102410591.06648888</v>
      </c>
      <c r="Q24" s="71">
        <f>($AC$18/Q$18)*Q5</f>
        <v>107241284.91308771</v>
      </c>
      <c r="R24" s="71">
        <f>($AC$18/R$18)*R5</f>
        <v>111268133.22671564</v>
      </c>
      <c r="S24" s="71">
        <f>($AC$18/S$18)*S5</f>
        <v>117649731.63899137</v>
      </c>
      <c r="T24" s="71">
        <f>($AC$18/T$18)*T5</f>
        <v>132016294.82393681</v>
      </c>
      <c r="U24" s="71">
        <f>($AC$18/U$18)*U5</f>
        <v>124943215.78349739</v>
      </c>
      <c r="V24" s="71">
        <f>($AC$18/V$18)*V5</f>
        <v>128673862.42971115</v>
      </c>
      <c r="W24" s="71">
        <f>($AC$18/W$18)*W5</f>
        <v>134003736.46008731</v>
      </c>
      <c r="X24" s="71">
        <f>($AC$18/X$18)*X5</f>
        <v>136733426.50070962</v>
      </c>
      <c r="Y24" s="71">
        <f>($AC$18/Y$18)*Y5</f>
        <v>142837302.92201352</v>
      </c>
      <c r="Z24" s="71">
        <f>($AC$18/Z$18)*Z5</f>
        <v>0</v>
      </c>
    </row>
    <row r="25" spans="2:29">
      <c r="B25" s="11" t="str">
        <f>B6</f>
        <v>Fort Worth Transportation Authority(The T)</v>
      </c>
      <c r="C25" s="71">
        <f>($AC$18/C$18)*C6</f>
        <v>24933341.642626844</v>
      </c>
      <c r="D25" s="71">
        <f>($AC$18/D$18)*D6</f>
        <v>26386331.01323719</v>
      </c>
      <c r="E25" s="71">
        <f>($AC$18/E$18)*E6</f>
        <v>27510916.239042051</v>
      </c>
      <c r="F25" s="71">
        <f>($AC$18/F$18)*F6</f>
        <v>28534057.601507168</v>
      </c>
      <c r="G25" s="71">
        <f>($AC$18/G$18)*G6</f>
        <v>27239276.953391213</v>
      </c>
      <c r="H25" s="71">
        <f>($AC$18/H$18)*H6</f>
        <v>26130156.520619456</v>
      </c>
      <c r="I25" s="71">
        <f>($AC$18/I$18)*I6</f>
        <v>27538961.089439027</v>
      </c>
      <c r="J25" s="71">
        <f>($AC$18/J$18)*J6</f>
        <v>26882276.415497415</v>
      </c>
      <c r="K25" s="71">
        <f>($AC$18/K$18)*K6</f>
        <v>30014190.721641507</v>
      </c>
      <c r="L25" s="71">
        <f>($AC$18/L$18)*L6</f>
        <v>30917402.531776074</v>
      </c>
      <c r="M25" s="71">
        <f>($AC$18/M$18)*M6</f>
        <v>35939686.425118759</v>
      </c>
      <c r="N25" s="71">
        <f>($AC$18/N$18)*N6</f>
        <v>37784595.428356476</v>
      </c>
      <c r="O25" s="71">
        <f>($AC$18/O$18)*O6</f>
        <v>32157523.821032606</v>
      </c>
      <c r="P25" s="71">
        <f>($AC$18/P$18)*P6</f>
        <v>29997614.211303148</v>
      </c>
      <c r="Q25" s="71">
        <f>($AC$18/Q$18)*Q6</f>
        <v>30181703.142983239</v>
      </c>
      <c r="R25" s="71">
        <f>($AC$18/R$18)*R6</f>
        <v>31702106.174545038</v>
      </c>
      <c r="S25" s="71">
        <f>($AC$18/S$18)*S6</f>
        <v>32863632.814095024</v>
      </c>
      <c r="T25" s="71">
        <f>($AC$18/T$18)*T6</f>
        <v>34899216.089595445</v>
      </c>
      <c r="U25" s="71">
        <f>($AC$18/U$18)*U6</f>
        <v>36933849.576038398</v>
      </c>
      <c r="V25" s="71">
        <f>($AC$18/V$18)*V6</f>
        <v>35995039.242482625</v>
      </c>
      <c r="W25" s="71">
        <f>($AC$18/W$18)*W6</f>
        <v>33146757.733299498</v>
      </c>
      <c r="X25" s="71">
        <f>($AC$18/X$18)*X6</f>
        <v>33584567.003754228</v>
      </c>
      <c r="Y25" s="71">
        <f>($AC$18/Y$18)*Y6</f>
        <v>33957446.776735514</v>
      </c>
      <c r="Z25" s="71">
        <f>($AC$18/Z$18)*Z6</f>
        <v>0</v>
      </c>
    </row>
    <row r="26" spans="2:29">
      <c r="B26" s="11" t="str">
        <f>B7</f>
        <v>Mass Transit Department - City of El Paso(Sun Metro)</v>
      </c>
      <c r="C26" s="71">
        <f>($AC$18/C$18)*C7</f>
        <v>26207973.69024558</v>
      </c>
      <c r="D26" s="71">
        <f>($AC$18/D$18)*D7</f>
        <v>28060073.30616191</v>
      </c>
      <c r="E26" s="71">
        <f>($AC$18/E$18)*E7</f>
        <v>30304174.060680397</v>
      </c>
      <c r="F26" s="71">
        <f>($AC$18/F$18)*F7</f>
        <v>32337901.447990555</v>
      </c>
      <c r="G26" s="71">
        <f>($AC$18/G$18)*G7</f>
        <v>35045604.931226633</v>
      </c>
      <c r="H26" s="71">
        <f>($AC$18/H$18)*H7</f>
        <v>30928075.007363077</v>
      </c>
      <c r="I26" s="71">
        <f>($AC$18/I$18)*I7</f>
        <v>31525274.055683538</v>
      </c>
      <c r="J26" s="71">
        <f>($AC$18/J$18)*J7</f>
        <v>29926942.507553335</v>
      </c>
      <c r="K26" s="71">
        <f>($AC$18/K$18)*K7</f>
        <v>31832673.465721916</v>
      </c>
      <c r="L26" s="71">
        <f>($AC$18/L$18)*L7</f>
        <v>33238658.925654966</v>
      </c>
      <c r="M26" s="71">
        <f>($AC$18/M$18)*M7</f>
        <v>33744511.218413278</v>
      </c>
      <c r="N26" s="71">
        <f>($AC$18/N$18)*N7</f>
        <v>36365255.294240452</v>
      </c>
      <c r="O26" s="71">
        <f>($AC$18/O$18)*O7</f>
        <v>38819697.864368476</v>
      </c>
      <c r="P26" s="71">
        <f>($AC$18/P$18)*P7</f>
        <v>39209655.198579378</v>
      </c>
      <c r="Q26" s="71">
        <f>($AC$18/Q$18)*Q7</f>
        <v>39614900.88456478</v>
      </c>
      <c r="R26" s="71">
        <f>($AC$18/R$18)*R7</f>
        <v>40331914.357708387</v>
      </c>
      <c r="S26" s="71">
        <f>($AC$18/S$18)*S7</f>
        <v>42478352.564502358</v>
      </c>
      <c r="T26" s="71">
        <f>($AC$18/T$18)*T7</f>
        <v>41428967.511332296</v>
      </c>
      <c r="U26" s="71">
        <f>($AC$18/U$18)*U7</f>
        <v>43088324.651249066</v>
      </c>
      <c r="V26" s="71">
        <f>($AC$18/V$18)*V7</f>
        <v>51025043.236583866</v>
      </c>
      <c r="W26" s="71">
        <f>($AC$18/W$18)*W7</f>
        <v>47586725.541157506</v>
      </c>
      <c r="X26" s="71">
        <f>($AC$18/X$18)*X7</f>
        <v>47734122.085921071</v>
      </c>
      <c r="Y26" s="71">
        <f>($AC$18/Y$18)*Y7</f>
        <v>44606907.918089032</v>
      </c>
      <c r="Z26" s="71">
        <f>($AC$18/Z$18)*Z7</f>
        <v>0</v>
      </c>
    </row>
    <row r="28" spans="2:29">
      <c r="B28" s="69" t="s">
        <v>295</v>
      </c>
    </row>
    <row r="29" spans="2:29">
      <c r="B29" s="11" t="s">
        <v>297</v>
      </c>
      <c r="C29" s="71">
        <f>C21/C10</f>
        <v>87.39206839851245</v>
      </c>
      <c r="D29" s="71">
        <f t="shared" ref="D29:Y29" si="1">D21/D10</f>
        <v>95.093178683381296</v>
      </c>
      <c r="E29" s="71">
        <f t="shared" si="1"/>
        <v>94.771624427229767</v>
      </c>
      <c r="F29" s="71">
        <f t="shared" si="1"/>
        <v>88.743344771464251</v>
      </c>
      <c r="G29" s="71">
        <f t="shared" si="1"/>
        <v>100.56142555370181</v>
      </c>
      <c r="H29" s="71"/>
      <c r="I29" s="71">
        <f t="shared" si="1"/>
        <v>94.671369088422978</v>
      </c>
      <c r="J29" s="71">
        <f t="shared" si="1"/>
        <v>83.971334570416488</v>
      </c>
      <c r="K29" s="71">
        <f t="shared" si="1"/>
        <v>79.512360332254445</v>
      </c>
      <c r="L29" s="71">
        <f t="shared" si="1"/>
        <v>83.655747784372181</v>
      </c>
      <c r="M29" s="71">
        <f t="shared" si="1"/>
        <v>89.000276604307984</v>
      </c>
      <c r="N29" s="71">
        <f t="shared" si="1"/>
        <v>89.468584968545784</v>
      </c>
      <c r="O29" s="71">
        <f t="shared" si="1"/>
        <v>98.253338649026034</v>
      </c>
      <c r="P29" s="71">
        <f t="shared" si="1"/>
        <v>101.14232811161511</v>
      </c>
      <c r="Q29" s="71">
        <f t="shared" si="1"/>
        <v>110.98427587203729</v>
      </c>
      <c r="R29" s="71">
        <f t="shared" si="1"/>
        <v>115.49435613351868</v>
      </c>
      <c r="S29" s="71">
        <f t="shared" si="1"/>
        <v>112.73207978123504</v>
      </c>
      <c r="T29" s="71">
        <f t="shared" si="1"/>
        <v>114.35238716251212</v>
      </c>
      <c r="U29" s="71">
        <f t="shared" si="1"/>
        <v>115.13285343908842</v>
      </c>
      <c r="V29" s="71">
        <f t="shared" si="1"/>
        <v>112.58108804869175</v>
      </c>
      <c r="W29" s="71">
        <f t="shared" si="1"/>
        <v>110.40375572588403</v>
      </c>
      <c r="X29" s="71">
        <f t="shared" si="1"/>
        <v>110.14506349307649</v>
      </c>
      <c r="Y29" s="71">
        <f t="shared" si="1"/>
        <v>109.36306248972899</v>
      </c>
    </row>
    <row r="30" spans="2:29">
      <c r="B30" s="11" t="str">
        <f>B22</f>
        <v>Metropolitan Transit Authority of Harris County, Texas (Metro)</v>
      </c>
      <c r="C30" s="71">
        <f>C22/C11</f>
        <v>99.056014601974027</v>
      </c>
      <c r="D30" s="71">
        <f>D22/D11</f>
        <v>111.47006309347874</v>
      </c>
      <c r="E30" s="71">
        <f>E22/E11</f>
        <v>119.84469440941719</v>
      </c>
      <c r="F30" s="71">
        <f>F22/F11</f>
        <v>118.2399978610847</v>
      </c>
      <c r="G30" s="71">
        <f>G22/G11</f>
        <v>108.72180215093964</v>
      </c>
      <c r="H30" s="71">
        <f>H22/H11</f>
        <v>105.08470382574893</v>
      </c>
      <c r="I30" s="71">
        <f>I22/I11</f>
        <v>107.03879189833157</v>
      </c>
      <c r="J30" s="71">
        <f>J22/J11</f>
        <v>102.38946589727318</v>
      </c>
      <c r="K30" s="71">
        <f>K22/K11</f>
        <v>102.53932399744322</v>
      </c>
      <c r="L30" s="71">
        <f>L22/L11</f>
        <v>101.68868946101753</v>
      </c>
      <c r="M30" s="71">
        <f>M22/M11</f>
        <v>82.958319093515414</v>
      </c>
      <c r="N30" s="71">
        <f>N22/N11</f>
        <v>103.10183712099224</v>
      </c>
      <c r="O30" s="71">
        <f>O22/O11</f>
        <v>107.54796994042022</v>
      </c>
      <c r="P30" s="71">
        <f>P22/P11</f>
        <v>100.489154053216</v>
      </c>
      <c r="Q30" s="71">
        <f>Q22/Q11</f>
        <v>112.12599933892271</v>
      </c>
      <c r="R30" s="71">
        <f>R22/R11</f>
        <v>114.30130996902771</v>
      </c>
      <c r="S30" s="71">
        <f>S22/S11</f>
        <v>114.46967793718034</v>
      </c>
      <c r="T30" s="71">
        <f>T22/T11</f>
        <v>116.73519082048935</v>
      </c>
      <c r="U30" s="71">
        <f>U22/U11</f>
        <v>126.90963064452825</v>
      </c>
      <c r="V30" s="71">
        <f>V22/V11</f>
        <v>123.3199302164399</v>
      </c>
      <c r="W30" s="71">
        <f>W22/W11</f>
        <v>121.51094045369646</v>
      </c>
      <c r="X30" s="71">
        <f>X22/X11</f>
        <v>118.20238013603574</v>
      </c>
      <c r="Y30" s="71">
        <f>Y22/Y11</f>
        <v>122.65759072157438</v>
      </c>
    </row>
    <row r="31" spans="2:29">
      <c r="B31" s="11" t="str">
        <f t="shared" ref="B31:B34" si="2">B23</f>
        <v>Dallas Area Rapid Transit</v>
      </c>
      <c r="C31" s="71">
        <f>C23/C12</f>
        <v>132.45281861160254</v>
      </c>
      <c r="D31" s="71">
        <f>D23/D12</f>
        <v>141.36838000211844</v>
      </c>
      <c r="E31" s="71">
        <f>E23/E12</f>
        <v>134.00874807891918</v>
      </c>
      <c r="F31" s="71">
        <f>F23/F12</f>
        <v>137.62305216942838</v>
      </c>
      <c r="G31" s="71">
        <f>G23/G12</f>
        <v>137.43058552487824</v>
      </c>
      <c r="H31" s="71">
        <f>H23/H12</f>
        <v>135.67842059399857</v>
      </c>
      <c r="I31" s="71">
        <f>I23/I12</f>
        <v>143.19873384010816</v>
      </c>
      <c r="J31" s="71">
        <f>J23/J12</f>
        <v>134.58435162764934</v>
      </c>
      <c r="K31" s="71">
        <f>K23/K12</f>
        <v>142.16579753671709</v>
      </c>
      <c r="L31" s="71">
        <f>L23/L12</f>
        <v>130.53597166430586</v>
      </c>
      <c r="M31" s="71">
        <f>M23/M12</f>
        <v>133.51366977121009</v>
      </c>
      <c r="N31" s="71">
        <f>N23/N12</f>
        <v>155.00528160656086</v>
      </c>
      <c r="O31" s="71">
        <f>O23/O12</f>
        <v>120.49003110157942</v>
      </c>
      <c r="P31" s="71">
        <f>P23/P12</f>
        <v>116.50823964514615</v>
      </c>
      <c r="Q31" s="71">
        <f>Q23/Q12</f>
        <v>115.41084541127624</v>
      </c>
      <c r="R31" s="71">
        <f>R23/R12</f>
        <v>122.42171595871261</v>
      </c>
      <c r="S31" s="71">
        <f>S23/S12</f>
        <v>121.53979400994197</v>
      </c>
      <c r="T31" s="71">
        <f>T23/T12</f>
        <v>128.90484226926156</v>
      </c>
      <c r="U31" s="71">
        <f>U23/U12</f>
        <v>126.49374690479588</v>
      </c>
      <c r="V31" s="71">
        <f>V23/V12</f>
        <v>132.86114792323158</v>
      </c>
      <c r="W31" s="71">
        <f>W23/W12</f>
        <v>127.48699819552795</v>
      </c>
      <c r="X31" s="71">
        <f>X23/X12</f>
        <v>124.44183447288813</v>
      </c>
      <c r="Y31" s="71">
        <f>Y23/Y12</f>
        <v>120.37348652201591</v>
      </c>
    </row>
    <row r="32" spans="2:29">
      <c r="B32" s="11" t="str">
        <f t="shared" si="2"/>
        <v>VIA Metropolitan Transit</v>
      </c>
      <c r="C32" s="71">
        <f>C24/C13</f>
        <v>57.770060039638544</v>
      </c>
      <c r="D32" s="71">
        <f>D24/D13</f>
        <v>64.890533924062368</v>
      </c>
      <c r="E32" s="71">
        <f>E24/E13</f>
        <v>65.191727837172607</v>
      </c>
      <c r="F32" s="71">
        <f>F24/F13</f>
        <v>67.411077965032391</v>
      </c>
      <c r="G32" s="71">
        <f>G24/G13</f>
        <v>68.009156378568747</v>
      </c>
      <c r="H32" s="71">
        <f>H24/H13</f>
        <v>67.593132733833656</v>
      </c>
      <c r="I32" s="71">
        <f>I24/I13</f>
        <v>69.07689995267171</v>
      </c>
      <c r="J32" s="71">
        <f>J24/J13</f>
        <v>69.284694815054934</v>
      </c>
      <c r="K32" s="71">
        <f>K24/K13</f>
        <v>69.616894498549499</v>
      </c>
      <c r="L32" s="71">
        <f>L24/L13</f>
        <v>71.60944722015374</v>
      </c>
      <c r="M32" s="71">
        <f>M24/M13</f>
        <v>73.47092508496371</v>
      </c>
      <c r="N32" s="71">
        <f>N24/N13</f>
        <v>72.333932080273001</v>
      </c>
      <c r="O32" s="71">
        <f>O24/O13</f>
        <v>73.578874934712147</v>
      </c>
      <c r="P32" s="71">
        <f>P24/P13</f>
        <v>77.096496211060611</v>
      </c>
      <c r="Q32" s="71">
        <f>Q24/Q13</f>
        <v>81.026528929076733</v>
      </c>
      <c r="R32" s="71">
        <f>R24/R13</f>
        <v>83.059102485854737</v>
      </c>
      <c r="S32" s="71">
        <f>S24/S13</f>
        <v>83.902118231291794</v>
      </c>
      <c r="T32" s="71">
        <f>T24/T13</f>
        <v>89.427393123026619</v>
      </c>
      <c r="U32" s="71">
        <f>U24/U13</f>
        <v>83.056992876784719</v>
      </c>
      <c r="V32" s="71">
        <f>V24/V13</f>
        <v>85.492186493019474</v>
      </c>
      <c r="W32" s="71">
        <f>W24/W13</f>
        <v>87.727142453180093</v>
      </c>
      <c r="X32" s="71">
        <f>X24/X13</f>
        <v>89.570694092078455</v>
      </c>
      <c r="Y32" s="71">
        <f>Y24/Y13</f>
        <v>93.453305454280695</v>
      </c>
    </row>
    <row r="33" spans="2:26">
      <c r="B33" s="11" t="str">
        <f t="shared" si="2"/>
        <v>Fort Worth Transportation Authority(The T)</v>
      </c>
      <c r="C33" s="71">
        <f>C25/C14</f>
        <v>78.349574029723115</v>
      </c>
      <c r="D33" s="71">
        <f>D25/D14</f>
        <v>78.693051481887309</v>
      </c>
      <c r="E33" s="71">
        <f>E25/E14</f>
        <v>77.223624530644358</v>
      </c>
      <c r="F33" s="71">
        <f>F25/F14</f>
        <v>79.371730106362378</v>
      </c>
      <c r="G33" s="71">
        <f>G25/G14</f>
        <v>76.85419028234567</v>
      </c>
      <c r="H33" s="71">
        <f>H25/H14</f>
        <v>76.654325738213572</v>
      </c>
      <c r="I33" s="71">
        <f>I25/I14</f>
        <v>75.829602993204347</v>
      </c>
      <c r="J33" s="71">
        <f>J25/J14</f>
        <v>73.829082612629023</v>
      </c>
      <c r="K33" s="71">
        <f>K25/K14</f>
        <v>79.174940638010554</v>
      </c>
      <c r="L33" s="71">
        <f>L25/L14</f>
        <v>86.585178272844843</v>
      </c>
      <c r="M33" s="71">
        <f>M25/M14</f>
        <v>91.500805603948166</v>
      </c>
      <c r="N33" s="71">
        <f>N25/N14</f>
        <v>94.703455900717529</v>
      </c>
      <c r="O33" s="71">
        <f>O25/O14</f>
        <v>90.866901445993065</v>
      </c>
      <c r="P33" s="71">
        <f>P25/P14</f>
        <v>92.425766074282791</v>
      </c>
      <c r="Q33" s="71">
        <f>Q25/Q14</f>
        <v>84.183215469489454</v>
      </c>
      <c r="R33" s="71">
        <f>R25/R14</f>
        <v>91.394776644117499</v>
      </c>
      <c r="S33" s="71">
        <f>S25/S14</f>
        <v>90.733637624883073</v>
      </c>
      <c r="T33" s="71">
        <f>T25/T14</f>
        <v>96.473832860431699</v>
      </c>
      <c r="U33" s="71">
        <f>U25/U14</f>
        <v>101.86231563281096</v>
      </c>
      <c r="V33" s="71">
        <f>V25/V14</f>
        <v>102.36827295848856</v>
      </c>
      <c r="W33" s="71">
        <f>W25/W14</f>
        <v>97.198582296396694</v>
      </c>
      <c r="X33" s="71">
        <f>X25/X14</f>
        <v>94.879162769242285</v>
      </c>
      <c r="Y33" s="71">
        <f>Y25/Y14</f>
        <v>87.239710866311057</v>
      </c>
    </row>
    <row r="34" spans="2:26">
      <c r="B34" s="11" t="str">
        <f t="shared" si="2"/>
        <v>Mass Transit Department - City of El Paso(Sun Metro)</v>
      </c>
      <c r="C34" s="71">
        <f>C26/C15</f>
        <v>74.845923395501984</v>
      </c>
      <c r="D34" s="71">
        <f>D26/D15</f>
        <v>75.489559832346657</v>
      </c>
      <c r="E34" s="71">
        <f>E26/E15</f>
        <v>74.982677331084318</v>
      </c>
      <c r="F34" s="71">
        <f>F26/F15</f>
        <v>72.418174800222502</v>
      </c>
      <c r="G34" s="71">
        <f>G26/G15</f>
        <v>76.053335006991347</v>
      </c>
      <c r="H34" s="71">
        <f>H26/H15</f>
        <v>65.83481098158741</v>
      </c>
      <c r="I34" s="71">
        <f>I26/I15</f>
        <v>70.324648448261442</v>
      </c>
      <c r="J34" s="71">
        <f>J26/J15</f>
        <v>67.148343910827705</v>
      </c>
      <c r="K34" s="71">
        <f>K26/K15</f>
        <v>64.48011769868441</v>
      </c>
      <c r="L34" s="71">
        <f>L26/L15</f>
        <v>64.600040669455552</v>
      </c>
      <c r="M34" s="71">
        <f>M26/M15</f>
        <v>67.280989616931009</v>
      </c>
      <c r="N34" s="71">
        <f>N26/N15</f>
        <v>68.029915544049274</v>
      </c>
      <c r="O34" s="71">
        <f>O26/O15</f>
        <v>71.096394539286422</v>
      </c>
      <c r="P34" s="71">
        <f>P26/P15</f>
        <v>73.502024929383026</v>
      </c>
      <c r="Q34" s="71">
        <f>Q26/Q15</f>
        <v>74.795900771400909</v>
      </c>
      <c r="R34" s="71">
        <f>R26/R15</f>
        <v>78.164139533146738</v>
      </c>
      <c r="S34" s="71">
        <f>S26/S15</f>
        <v>84.43456179884069</v>
      </c>
      <c r="T34" s="71">
        <f>T26/T15</f>
        <v>80.124875518721012</v>
      </c>
      <c r="U34" s="71">
        <f>U26/U15</f>
        <v>80.411768775448664</v>
      </c>
      <c r="V34" s="71">
        <f>V26/V15</f>
        <v>91.631740806904318</v>
      </c>
      <c r="W34" s="71">
        <f>W26/W15</f>
        <v>84.984035226703696</v>
      </c>
      <c r="X34" s="71">
        <f>X26/X15</f>
        <v>83.803177128292361</v>
      </c>
      <c r="Y34" s="71">
        <f>Y26/Y15</f>
        <v>77.665161631845848</v>
      </c>
    </row>
    <row r="35" spans="2:26">
      <c r="Z35" s="71">
        <f>AVERAGE(Y29:Y34)</f>
        <v>101.79205294762615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>
      <selection sqref="A1:XFD1"/>
    </sheetView>
  </sheetViews>
  <sheetFormatPr baseColWidth="10" defaultRowHeight="15" x14ac:dyDescent="0"/>
  <sheetData>
    <row r="1" spans="1:36" ht="23">
      <c r="A1" s="55" t="s">
        <v>16</v>
      </c>
      <c r="B1" s="55" t="s">
        <v>17</v>
      </c>
      <c r="C1" s="56" t="s">
        <v>18</v>
      </c>
      <c r="D1" s="57" t="s">
        <v>19</v>
      </c>
      <c r="E1" s="55" t="s">
        <v>20</v>
      </c>
      <c r="F1" s="55" t="s">
        <v>21</v>
      </c>
      <c r="G1" s="55" t="s">
        <v>22</v>
      </c>
      <c r="H1" s="55" t="s">
        <v>23</v>
      </c>
      <c r="I1" s="55" t="s">
        <v>24</v>
      </c>
      <c r="J1" s="58" t="s">
        <v>25</v>
      </c>
      <c r="K1" s="58" t="s">
        <v>26</v>
      </c>
      <c r="L1" s="55" t="s">
        <v>27</v>
      </c>
      <c r="M1" s="55" t="s">
        <v>28</v>
      </c>
      <c r="N1" s="58" t="s">
        <v>29</v>
      </c>
      <c r="O1" s="58" t="s">
        <v>30</v>
      </c>
      <c r="P1" s="58" t="s">
        <v>31</v>
      </c>
      <c r="Q1" s="58" t="s">
        <v>32</v>
      </c>
      <c r="R1" s="58" t="s">
        <v>33</v>
      </c>
      <c r="S1" s="58" t="s">
        <v>34</v>
      </c>
      <c r="T1" s="58" t="s">
        <v>35</v>
      </c>
      <c r="U1" s="58" t="s">
        <v>36</v>
      </c>
      <c r="V1" s="58" t="s">
        <v>37</v>
      </c>
      <c r="W1" s="58" t="s">
        <v>38</v>
      </c>
      <c r="X1" s="58" t="s">
        <v>39</v>
      </c>
      <c r="Y1" s="58" t="s">
        <v>40</v>
      </c>
      <c r="Z1" s="58" t="s">
        <v>41</v>
      </c>
      <c r="AA1" s="58" t="s">
        <v>42</v>
      </c>
      <c r="AB1" s="58" t="s">
        <v>43</v>
      </c>
      <c r="AC1" s="58" t="s">
        <v>44</v>
      </c>
      <c r="AD1" s="58" t="s">
        <v>45</v>
      </c>
      <c r="AE1" s="58" t="s">
        <v>46</v>
      </c>
      <c r="AF1" s="58" t="s">
        <v>47</v>
      </c>
      <c r="AG1" s="58" t="s">
        <v>48</v>
      </c>
      <c r="AH1" s="59" t="s">
        <v>49</v>
      </c>
      <c r="AI1" s="59" t="s">
        <v>50</v>
      </c>
      <c r="AJ1" s="59" t="s">
        <v>70</v>
      </c>
    </row>
    <row r="2" spans="1:36">
      <c r="A2" s="52">
        <v>2012</v>
      </c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>
        <v>2010</v>
      </c>
      <c r="H2" s="53" t="s">
        <v>5</v>
      </c>
      <c r="I2" s="53">
        <v>37</v>
      </c>
      <c r="J2" s="54">
        <v>523</v>
      </c>
      <c r="K2" s="54">
        <v>1362416</v>
      </c>
      <c r="L2" s="53" t="s">
        <v>65</v>
      </c>
      <c r="M2" s="53" t="s">
        <v>6</v>
      </c>
      <c r="N2" s="54">
        <v>428687</v>
      </c>
      <c r="O2" s="54">
        <v>430662</v>
      </c>
      <c r="P2" s="54">
        <v>425080</v>
      </c>
      <c r="Q2" s="54">
        <v>501589</v>
      </c>
      <c r="R2" s="54">
        <v>451802</v>
      </c>
      <c r="S2" s="54"/>
      <c r="T2" s="54">
        <v>644695</v>
      </c>
      <c r="U2" s="54">
        <v>672806</v>
      </c>
      <c r="V2" s="54">
        <v>768804</v>
      </c>
      <c r="W2" s="54">
        <v>776979</v>
      </c>
      <c r="X2" s="54">
        <v>790168</v>
      </c>
      <c r="Y2" s="54">
        <v>849720</v>
      </c>
      <c r="Z2" s="54">
        <v>872683</v>
      </c>
      <c r="AA2" s="54">
        <v>859316</v>
      </c>
      <c r="AB2" s="54">
        <v>823514</v>
      </c>
      <c r="AC2" s="54">
        <v>783050</v>
      </c>
      <c r="AD2" s="54">
        <v>779159</v>
      </c>
      <c r="AE2" s="54">
        <v>794938</v>
      </c>
      <c r="AF2" s="54">
        <v>759352</v>
      </c>
      <c r="AG2" s="54">
        <v>679591</v>
      </c>
      <c r="AH2" s="54">
        <v>693325</v>
      </c>
      <c r="AI2" s="54">
        <v>632112</v>
      </c>
      <c r="AJ2" s="54"/>
    </row>
    <row r="3" spans="1:36">
      <c r="A3" s="52">
        <v>2013</v>
      </c>
      <c r="B3" s="53" t="s">
        <v>0</v>
      </c>
      <c r="C3" s="53" t="s">
        <v>61</v>
      </c>
      <c r="D3" s="53" t="s">
        <v>2</v>
      </c>
      <c r="E3" s="53" t="s">
        <v>3</v>
      </c>
      <c r="F3" s="53" t="s">
        <v>4</v>
      </c>
      <c r="G3" s="53">
        <v>2010</v>
      </c>
      <c r="H3" s="53" t="s">
        <v>5</v>
      </c>
      <c r="I3" s="53">
        <v>37</v>
      </c>
      <c r="J3" s="54">
        <v>523</v>
      </c>
      <c r="K3" s="54">
        <v>1362416</v>
      </c>
      <c r="L3" s="53" t="s">
        <v>65</v>
      </c>
      <c r="M3" s="53" t="s">
        <v>7</v>
      </c>
      <c r="N3" s="54">
        <v>201264</v>
      </c>
      <c r="O3" s="54">
        <v>179797</v>
      </c>
      <c r="P3" s="54">
        <v>192331</v>
      </c>
      <c r="Q3" s="54">
        <v>223282</v>
      </c>
      <c r="R3" s="54">
        <v>195434</v>
      </c>
      <c r="S3" s="54"/>
      <c r="T3" s="54">
        <v>198004</v>
      </c>
      <c r="U3" s="54">
        <v>226659</v>
      </c>
      <c r="V3" s="54">
        <v>242223</v>
      </c>
      <c r="W3" s="54">
        <v>244153</v>
      </c>
      <c r="X3" s="54">
        <v>250681</v>
      </c>
      <c r="Y3" s="54">
        <v>257892</v>
      </c>
      <c r="Z3" s="54">
        <v>262606</v>
      </c>
      <c r="AA3" s="54">
        <v>245704</v>
      </c>
      <c r="AB3" s="54">
        <v>236392</v>
      </c>
      <c r="AC3" s="54">
        <v>259480</v>
      </c>
      <c r="AD3" s="54">
        <v>307613</v>
      </c>
      <c r="AE3" s="54">
        <v>317155</v>
      </c>
      <c r="AF3" s="54">
        <v>343283</v>
      </c>
      <c r="AG3" s="54">
        <v>363219</v>
      </c>
      <c r="AH3" s="54">
        <v>397959</v>
      </c>
      <c r="AI3" s="54">
        <v>400423</v>
      </c>
      <c r="AJ3" s="54">
        <v>1039621.0000000001</v>
      </c>
    </row>
    <row r="4" spans="1:36">
      <c r="A4" s="52">
        <v>2012</v>
      </c>
      <c r="B4" s="53" t="s">
        <v>0</v>
      </c>
      <c r="C4" s="53" t="s">
        <v>1</v>
      </c>
      <c r="D4" s="53" t="s">
        <v>2</v>
      </c>
      <c r="E4" s="53" t="s">
        <v>3</v>
      </c>
      <c r="F4" s="53" t="s">
        <v>4</v>
      </c>
      <c r="G4" s="53">
        <v>2010</v>
      </c>
      <c r="H4" s="53" t="s">
        <v>5</v>
      </c>
      <c r="I4" s="53">
        <v>37</v>
      </c>
      <c r="J4" s="54">
        <v>523</v>
      </c>
      <c r="K4" s="54">
        <v>1362416</v>
      </c>
      <c r="L4" s="53" t="s">
        <v>69</v>
      </c>
      <c r="M4" s="53" t="s">
        <v>7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54"/>
      <c r="AI4" s="54">
        <v>0</v>
      </c>
      <c r="AJ4" s="54"/>
    </row>
    <row r="5" spans="1:36">
      <c r="A5" s="52">
        <v>2013</v>
      </c>
      <c r="B5" s="53" t="s">
        <v>206</v>
      </c>
      <c r="C5" s="53" t="s">
        <v>207</v>
      </c>
      <c r="D5" s="53" t="s">
        <v>2</v>
      </c>
      <c r="E5" s="53" t="s">
        <v>208</v>
      </c>
      <c r="F5" s="53" t="s">
        <v>4</v>
      </c>
      <c r="G5" s="53">
        <v>2010</v>
      </c>
      <c r="H5" s="53" t="s">
        <v>145</v>
      </c>
      <c r="I5" s="53">
        <v>6</v>
      </c>
      <c r="J5" s="54">
        <v>1779</v>
      </c>
      <c r="K5" s="54">
        <v>5121892</v>
      </c>
      <c r="L5" s="53" t="s">
        <v>65</v>
      </c>
      <c r="M5" s="53" t="s">
        <v>6</v>
      </c>
      <c r="N5" s="54">
        <v>1281505</v>
      </c>
      <c r="O5" s="54">
        <v>1290462</v>
      </c>
      <c r="P5" s="54">
        <v>1291558</v>
      </c>
      <c r="Q5" s="54">
        <v>1293450</v>
      </c>
      <c r="R5" s="54">
        <v>1351106</v>
      </c>
      <c r="S5" s="54">
        <v>1351501</v>
      </c>
      <c r="T5" s="54">
        <v>1398611</v>
      </c>
      <c r="U5" s="54">
        <v>1405295</v>
      </c>
      <c r="V5" s="54">
        <v>1413844</v>
      </c>
      <c r="W5" s="54">
        <v>1438486</v>
      </c>
      <c r="X5" s="54">
        <v>1464967</v>
      </c>
      <c r="Y5" s="54">
        <v>1496474</v>
      </c>
      <c r="Z5" s="54">
        <v>1584906</v>
      </c>
      <c r="AA5" s="54">
        <v>2010896</v>
      </c>
      <c r="AB5" s="54">
        <v>2130533</v>
      </c>
      <c r="AC5" s="54">
        <v>1984900</v>
      </c>
      <c r="AD5" s="54">
        <v>1990866</v>
      </c>
      <c r="AE5" s="54">
        <v>2028437</v>
      </c>
      <c r="AF5" s="54">
        <v>2021031</v>
      </c>
      <c r="AG5" s="54">
        <v>2009486</v>
      </c>
      <c r="AH5" s="54">
        <v>1953954</v>
      </c>
      <c r="AI5" s="54">
        <v>2010240</v>
      </c>
      <c r="AJ5" s="54">
        <v>2100705</v>
      </c>
    </row>
    <row r="6" spans="1:36">
      <c r="A6" s="52">
        <v>2012</v>
      </c>
      <c r="B6" s="53" t="s">
        <v>206</v>
      </c>
      <c r="C6" s="53" t="s">
        <v>209</v>
      </c>
      <c r="D6" s="53" t="s">
        <v>2</v>
      </c>
      <c r="E6" s="53" t="s">
        <v>208</v>
      </c>
      <c r="F6" s="53" t="s">
        <v>4</v>
      </c>
      <c r="G6" s="53">
        <v>2010</v>
      </c>
      <c r="H6" s="53" t="s">
        <v>145</v>
      </c>
      <c r="I6" s="53">
        <v>6</v>
      </c>
      <c r="J6" s="54">
        <v>1779</v>
      </c>
      <c r="K6" s="54">
        <v>5121892</v>
      </c>
      <c r="L6" s="53" t="s">
        <v>65</v>
      </c>
      <c r="M6" s="53" t="s">
        <v>7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>
        <v>575851</v>
      </c>
      <c r="AA6" s="54">
        <v>7293</v>
      </c>
      <c r="AB6" s="54"/>
      <c r="AC6" s="54"/>
      <c r="AD6" s="54"/>
      <c r="AE6" s="54"/>
      <c r="AF6" s="54"/>
      <c r="AG6" s="54"/>
      <c r="AH6" s="54">
        <v>0</v>
      </c>
      <c r="AI6" s="54">
        <v>0</v>
      </c>
      <c r="AJ6" s="54"/>
    </row>
    <row r="7" spans="1:36">
      <c r="A7" s="52">
        <v>2013</v>
      </c>
      <c r="B7" s="53" t="s">
        <v>138</v>
      </c>
      <c r="C7" s="53" t="s">
        <v>139</v>
      </c>
      <c r="D7" s="53" t="s">
        <v>2</v>
      </c>
      <c r="E7" s="53" t="s">
        <v>140</v>
      </c>
      <c r="F7" s="53" t="s">
        <v>4</v>
      </c>
      <c r="G7" s="53">
        <v>2010</v>
      </c>
      <c r="H7" s="53" t="s">
        <v>141</v>
      </c>
      <c r="I7" s="53">
        <v>53</v>
      </c>
      <c r="J7" s="54">
        <v>251</v>
      </c>
      <c r="K7" s="54">
        <v>803086</v>
      </c>
      <c r="L7" s="53" t="s">
        <v>65</v>
      </c>
      <c r="M7" s="53" t="s">
        <v>6</v>
      </c>
      <c r="N7" s="54">
        <v>350159</v>
      </c>
      <c r="O7" s="54">
        <v>371708</v>
      </c>
      <c r="P7" s="54">
        <v>404149</v>
      </c>
      <c r="Q7" s="54">
        <v>446544</v>
      </c>
      <c r="R7" s="54">
        <v>460803</v>
      </c>
      <c r="S7" s="54">
        <v>469783</v>
      </c>
      <c r="T7" s="54">
        <v>448282</v>
      </c>
      <c r="U7" s="54">
        <v>445684</v>
      </c>
      <c r="V7" s="54">
        <v>493682</v>
      </c>
      <c r="W7" s="54">
        <v>514530</v>
      </c>
      <c r="X7" s="54">
        <v>501546</v>
      </c>
      <c r="Y7" s="54">
        <v>534548</v>
      </c>
      <c r="Z7" s="54">
        <v>546015</v>
      </c>
      <c r="AA7" s="54">
        <v>533450</v>
      </c>
      <c r="AB7" s="54">
        <v>529640</v>
      </c>
      <c r="AC7" s="54">
        <v>515990</v>
      </c>
      <c r="AD7" s="54">
        <v>503092</v>
      </c>
      <c r="AE7" s="54">
        <v>517055</v>
      </c>
      <c r="AF7" s="54">
        <v>535846</v>
      </c>
      <c r="AG7" s="54">
        <v>556849</v>
      </c>
      <c r="AH7" s="54">
        <v>559949</v>
      </c>
      <c r="AI7" s="54">
        <v>569598</v>
      </c>
      <c r="AJ7" s="54">
        <v>574349</v>
      </c>
    </row>
    <row r="8" spans="1:36">
      <c r="A8" s="52">
        <v>2013</v>
      </c>
      <c r="B8" s="53" t="s">
        <v>142</v>
      </c>
      <c r="C8" s="53" t="s">
        <v>143</v>
      </c>
      <c r="D8" s="53" t="s">
        <v>2</v>
      </c>
      <c r="E8" s="53" t="s">
        <v>144</v>
      </c>
      <c r="F8" s="53" t="s">
        <v>4</v>
      </c>
      <c r="G8" s="53">
        <v>2010</v>
      </c>
      <c r="H8" s="53" t="s">
        <v>145</v>
      </c>
      <c r="I8" s="53">
        <v>6</v>
      </c>
      <c r="J8" s="54">
        <v>1779</v>
      </c>
      <c r="K8" s="54">
        <v>5121892</v>
      </c>
      <c r="L8" s="53" t="s">
        <v>65</v>
      </c>
      <c r="M8" s="53" t="s">
        <v>6</v>
      </c>
      <c r="N8" s="54">
        <v>318232</v>
      </c>
      <c r="O8" s="54">
        <v>335307</v>
      </c>
      <c r="P8" s="54">
        <v>356250</v>
      </c>
      <c r="Q8" s="54">
        <v>359499</v>
      </c>
      <c r="R8" s="54">
        <v>329022</v>
      </c>
      <c r="S8" s="54">
        <v>313831</v>
      </c>
      <c r="T8" s="54">
        <v>334943</v>
      </c>
      <c r="U8" s="54">
        <v>355658</v>
      </c>
      <c r="V8" s="54">
        <v>379087</v>
      </c>
      <c r="W8" s="54">
        <v>357007</v>
      </c>
      <c r="X8" s="54">
        <v>391256</v>
      </c>
      <c r="Y8" s="54">
        <v>398001</v>
      </c>
      <c r="Z8" s="54">
        <v>352494</v>
      </c>
      <c r="AA8" s="54">
        <v>323005</v>
      </c>
      <c r="AB8" s="54">
        <v>355774</v>
      </c>
      <c r="AC8" s="54">
        <v>344054</v>
      </c>
      <c r="AD8" s="54">
        <v>358675</v>
      </c>
      <c r="AE8" s="54">
        <v>356828</v>
      </c>
      <c r="AF8" s="54">
        <v>356894</v>
      </c>
      <c r="AG8" s="54">
        <v>347042</v>
      </c>
      <c r="AH8" s="54">
        <v>336632</v>
      </c>
      <c r="AI8" s="54">
        <v>349441</v>
      </c>
      <c r="AJ8" s="54">
        <v>384306</v>
      </c>
    </row>
    <row r="9" spans="1:36">
      <c r="A9" s="52">
        <v>2013</v>
      </c>
      <c r="B9" s="53" t="s">
        <v>142</v>
      </c>
      <c r="C9" s="53" t="s">
        <v>143</v>
      </c>
      <c r="D9" s="53" t="s">
        <v>2</v>
      </c>
      <c r="E9" s="53" t="s">
        <v>144</v>
      </c>
      <c r="F9" s="53" t="s">
        <v>4</v>
      </c>
      <c r="G9" s="53">
        <v>2010</v>
      </c>
      <c r="H9" s="53" t="s">
        <v>145</v>
      </c>
      <c r="I9" s="53">
        <v>6</v>
      </c>
      <c r="J9" s="54">
        <v>1779</v>
      </c>
      <c r="K9" s="54">
        <v>5121892</v>
      </c>
      <c r="L9" s="53" t="s">
        <v>65</v>
      </c>
      <c r="M9" s="53" t="s">
        <v>7</v>
      </c>
      <c r="N9" s="54"/>
      <c r="O9" s="54"/>
      <c r="P9" s="54"/>
      <c r="Q9" s="54"/>
      <c r="R9" s="54">
        <v>25406</v>
      </c>
      <c r="S9" s="54">
        <v>27052</v>
      </c>
      <c r="T9" s="54">
        <v>28226</v>
      </c>
      <c r="U9" s="54">
        <v>8457</v>
      </c>
      <c r="V9" s="54"/>
      <c r="W9" s="54">
        <v>68</v>
      </c>
      <c r="X9" s="54">
        <v>1524</v>
      </c>
      <c r="Y9" s="54">
        <v>977</v>
      </c>
      <c r="Z9" s="54">
        <v>1403</v>
      </c>
      <c r="AA9" s="54">
        <v>1554</v>
      </c>
      <c r="AB9" s="54">
        <v>2750</v>
      </c>
      <c r="AC9" s="54">
        <v>2816</v>
      </c>
      <c r="AD9" s="54">
        <v>3524</v>
      </c>
      <c r="AE9" s="54">
        <v>4920</v>
      </c>
      <c r="AF9" s="54">
        <v>5692</v>
      </c>
      <c r="AG9" s="54">
        <v>4581</v>
      </c>
      <c r="AH9" s="54">
        <v>4389</v>
      </c>
      <c r="AI9" s="54">
        <v>4531</v>
      </c>
      <c r="AJ9" s="54">
        <v>4937</v>
      </c>
    </row>
    <row r="10" spans="1:36">
      <c r="A10" s="52">
        <v>2013</v>
      </c>
      <c r="B10" s="53" t="s">
        <v>146</v>
      </c>
      <c r="C10" s="53" t="s">
        <v>147</v>
      </c>
      <c r="D10" s="53" t="s">
        <v>2</v>
      </c>
      <c r="E10" s="53" t="s">
        <v>148</v>
      </c>
      <c r="F10" s="53" t="s">
        <v>4</v>
      </c>
      <c r="G10" s="53">
        <v>2010</v>
      </c>
      <c r="H10" s="53" t="s">
        <v>149</v>
      </c>
      <c r="I10" s="53">
        <v>7</v>
      </c>
      <c r="J10" s="54">
        <v>1660</v>
      </c>
      <c r="K10" s="54">
        <v>4944332</v>
      </c>
      <c r="L10" s="53" t="s">
        <v>65</v>
      </c>
      <c r="M10" s="53" t="s">
        <v>6</v>
      </c>
      <c r="N10" s="54">
        <v>2286323</v>
      </c>
      <c r="O10" s="54">
        <v>2268118</v>
      </c>
      <c r="P10" s="54">
        <v>2321540</v>
      </c>
      <c r="Q10" s="54">
        <v>2333873</v>
      </c>
      <c r="R10" s="54">
        <v>2413844</v>
      </c>
      <c r="S10" s="54">
        <v>2507235</v>
      </c>
      <c r="T10" s="54">
        <v>2485753</v>
      </c>
      <c r="U10" s="54">
        <v>2413451</v>
      </c>
      <c r="V10" s="54">
        <v>2468882</v>
      </c>
      <c r="W10" s="54">
        <v>2613096</v>
      </c>
      <c r="X10" s="54">
        <v>2695547</v>
      </c>
      <c r="Y10" s="54">
        <v>2678958</v>
      </c>
      <c r="Z10" s="54">
        <v>2624482</v>
      </c>
      <c r="AA10" s="54">
        <v>2527087</v>
      </c>
      <c r="AB10" s="54">
        <v>2299653</v>
      </c>
      <c r="AC10" s="54">
        <v>2196847</v>
      </c>
      <c r="AD10" s="54">
        <v>2159516</v>
      </c>
      <c r="AE10" s="54">
        <v>2175893</v>
      </c>
      <c r="AF10" s="54">
        <v>2221944</v>
      </c>
      <c r="AG10" s="54">
        <v>2248759</v>
      </c>
      <c r="AH10" s="54">
        <v>2268395</v>
      </c>
      <c r="AI10" s="54">
        <v>2006088</v>
      </c>
      <c r="AJ10" s="54">
        <v>1989245</v>
      </c>
    </row>
    <row r="11" spans="1:36">
      <c r="A11" s="52">
        <v>2013</v>
      </c>
      <c r="B11" s="53" t="s">
        <v>146</v>
      </c>
      <c r="C11" s="53" t="s">
        <v>147</v>
      </c>
      <c r="D11" s="53" t="s">
        <v>2</v>
      </c>
      <c r="E11" s="53" t="s">
        <v>148</v>
      </c>
      <c r="F11" s="53" t="s">
        <v>4</v>
      </c>
      <c r="G11" s="53">
        <v>2010</v>
      </c>
      <c r="H11" s="53" t="s">
        <v>149</v>
      </c>
      <c r="I11" s="53">
        <v>7</v>
      </c>
      <c r="J11" s="54">
        <v>1660</v>
      </c>
      <c r="K11" s="54">
        <v>4944332</v>
      </c>
      <c r="L11" s="53" t="s">
        <v>65</v>
      </c>
      <c r="M11" s="53" t="s">
        <v>7</v>
      </c>
      <c r="N11" s="54">
        <v>83395</v>
      </c>
      <c r="O11" s="54">
        <v>103961</v>
      </c>
      <c r="P11" s="54">
        <v>75512</v>
      </c>
      <c r="Q11" s="54">
        <v>60926</v>
      </c>
      <c r="R11" s="54">
        <v>64555</v>
      </c>
      <c r="S11" s="54">
        <v>65861</v>
      </c>
      <c r="T11" s="54">
        <v>5790</v>
      </c>
      <c r="U11" s="54">
        <v>5054</v>
      </c>
      <c r="V11" s="54">
        <v>1317</v>
      </c>
      <c r="W11" s="54"/>
      <c r="X11" s="54"/>
      <c r="Y11" s="54"/>
      <c r="Z11" s="54"/>
      <c r="AA11" s="54">
        <v>524054</v>
      </c>
      <c r="AB11" s="54">
        <v>548785</v>
      </c>
      <c r="AC11" s="54">
        <v>557005</v>
      </c>
      <c r="AD11" s="54">
        <v>561362</v>
      </c>
      <c r="AE11" s="54">
        <v>569048</v>
      </c>
      <c r="AF11" s="54">
        <v>572542</v>
      </c>
      <c r="AG11" s="54">
        <v>579166</v>
      </c>
      <c r="AH11" s="54">
        <v>580559</v>
      </c>
      <c r="AI11" s="54">
        <v>522965</v>
      </c>
      <c r="AJ11" s="54">
        <v>537117</v>
      </c>
    </row>
    <row r="12" spans="1:36">
      <c r="A12" s="52">
        <v>2013</v>
      </c>
      <c r="B12" s="53" t="s">
        <v>159</v>
      </c>
      <c r="C12" s="53" t="s">
        <v>160</v>
      </c>
      <c r="D12" s="53" t="s">
        <v>2</v>
      </c>
      <c r="E12" s="53" t="s">
        <v>161</v>
      </c>
      <c r="F12" s="53" t="s">
        <v>4</v>
      </c>
      <c r="G12" s="53">
        <v>2010</v>
      </c>
      <c r="H12" s="53" t="s">
        <v>162</v>
      </c>
      <c r="I12" s="53">
        <v>26</v>
      </c>
      <c r="J12" s="54">
        <v>597</v>
      </c>
      <c r="K12" s="54">
        <v>1758210</v>
      </c>
      <c r="L12" s="53" t="s">
        <v>65</v>
      </c>
      <c r="M12" s="53" t="s">
        <v>6</v>
      </c>
      <c r="N12" s="54">
        <v>1274107</v>
      </c>
      <c r="O12" s="54">
        <v>1286097</v>
      </c>
      <c r="P12" s="54">
        <v>1306358</v>
      </c>
      <c r="Q12" s="54">
        <v>1356129</v>
      </c>
      <c r="R12" s="54">
        <v>1429430</v>
      </c>
      <c r="S12" s="54">
        <v>1332019</v>
      </c>
      <c r="T12" s="54">
        <v>1273138</v>
      </c>
      <c r="U12" s="54">
        <v>1334877</v>
      </c>
      <c r="V12" s="54">
        <v>1421146</v>
      </c>
      <c r="W12" s="54">
        <v>1434063</v>
      </c>
      <c r="X12" s="54">
        <v>1387368</v>
      </c>
      <c r="Y12" s="54">
        <v>1383075</v>
      </c>
      <c r="Z12" s="54">
        <v>1362378</v>
      </c>
      <c r="AA12" s="54">
        <v>1328343</v>
      </c>
      <c r="AB12" s="54">
        <v>1323533</v>
      </c>
      <c r="AC12" s="54">
        <v>1339626</v>
      </c>
      <c r="AD12" s="54">
        <v>1402226</v>
      </c>
      <c r="AE12" s="54">
        <v>1476240</v>
      </c>
      <c r="AF12" s="54">
        <v>1504307</v>
      </c>
      <c r="AG12" s="54">
        <v>1505095</v>
      </c>
      <c r="AH12" s="54">
        <v>1527506</v>
      </c>
      <c r="AI12" s="54">
        <v>1526542</v>
      </c>
      <c r="AJ12" s="54">
        <v>1528435</v>
      </c>
    </row>
    <row r="13" spans="1:36">
      <c r="A13" s="52">
        <v>2012</v>
      </c>
      <c r="B13" s="53" t="s">
        <v>159</v>
      </c>
      <c r="C13" s="53" t="s">
        <v>163</v>
      </c>
      <c r="D13" s="53" t="s">
        <v>2</v>
      </c>
      <c r="E13" s="53" t="s">
        <v>161</v>
      </c>
      <c r="F13" s="53" t="s">
        <v>4</v>
      </c>
      <c r="G13" s="53">
        <v>2010</v>
      </c>
      <c r="H13" s="53" t="s">
        <v>162</v>
      </c>
      <c r="I13" s="53">
        <v>26</v>
      </c>
      <c r="J13" s="54">
        <v>597</v>
      </c>
      <c r="K13" s="54">
        <v>1758210</v>
      </c>
      <c r="L13" s="53" t="s">
        <v>69</v>
      </c>
      <c r="M13" s="53" t="s">
        <v>6</v>
      </c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54"/>
      <c r="AI13" s="54">
        <v>0</v>
      </c>
      <c r="AJ13" s="54"/>
    </row>
  </sheetData>
  <autoFilter ref="A1:AK1">
    <sortState ref="A2:AK13">
      <sortCondition ref="E1:E13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zoomScale="125" zoomScaleNormal="125" zoomScalePageLayoutView="125" workbookViewId="0">
      <selection activeCell="C27" sqref="C27"/>
    </sheetView>
  </sheetViews>
  <sheetFormatPr baseColWidth="10" defaultRowHeight="15" x14ac:dyDescent="0"/>
  <cols>
    <col min="1" max="1" width="10.83203125" style="11"/>
    <col min="2" max="2" width="23.33203125" style="11" customWidth="1"/>
    <col min="3" max="3" width="7.6640625" style="74" bestFit="1" customWidth="1"/>
    <col min="4" max="16384" width="10.83203125" style="11"/>
  </cols>
  <sheetData>
    <row r="2" spans="2:4" ht="17">
      <c r="B2" s="72" t="s">
        <v>307</v>
      </c>
    </row>
    <row r="4" spans="2:4">
      <c r="C4" s="13" t="s">
        <v>299</v>
      </c>
    </row>
    <row r="5" spans="2:4">
      <c r="B5" s="11" t="s">
        <v>298</v>
      </c>
      <c r="C5" s="74">
        <v>55.9</v>
      </c>
      <c r="D5" s="77" t="str">
        <f>REPT("I",C5)</f>
        <v>IIIIIIIIIIIIIIIIIIIIIIIIIIIIIIIIIIIIIIIIIIIIIIIIIIIIIII</v>
      </c>
    </row>
    <row r="6" spans="2:4">
      <c r="B6" s="11" t="s">
        <v>300</v>
      </c>
      <c r="C6" s="74">
        <v>33.1</v>
      </c>
      <c r="D6" s="77" t="str">
        <f t="shared" ref="D6:D16" si="0">REPT("I",C6)</f>
        <v>IIIIIIIIIIIIIIIIIIIIIIIIIIIIIIIII</v>
      </c>
    </row>
    <row r="7" spans="2:4">
      <c r="B7" s="11" t="s">
        <v>301</v>
      </c>
      <c r="C7" s="74">
        <v>26.3</v>
      </c>
      <c r="D7" s="77" t="str">
        <f t="shared" si="0"/>
        <v>IIIIIIIIIIIIIIIIIIIIIIIIII</v>
      </c>
    </row>
    <row r="8" spans="2:4">
      <c r="B8" s="11" t="s">
        <v>304</v>
      </c>
      <c r="C8" s="74">
        <v>12.2</v>
      </c>
      <c r="D8" s="77" t="str">
        <f t="shared" si="0"/>
        <v>IIIIIIIIIIII</v>
      </c>
    </row>
    <row r="9" spans="2:4">
      <c r="B9" s="11" t="s">
        <v>303</v>
      </c>
      <c r="C9" s="74">
        <v>11.2</v>
      </c>
      <c r="D9" s="77" t="str">
        <f t="shared" si="0"/>
        <v>IIIIIIIIIII</v>
      </c>
    </row>
    <row r="10" spans="2:4">
      <c r="B10" s="69" t="s">
        <v>305</v>
      </c>
      <c r="C10" s="74">
        <v>10.6</v>
      </c>
      <c r="D10" s="75" t="str">
        <f t="shared" si="0"/>
        <v>IIIIIIIIII</v>
      </c>
    </row>
    <row r="11" spans="2:4">
      <c r="B11" s="11" t="s">
        <v>302</v>
      </c>
      <c r="C11" s="74">
        <v>7.2</v>
      </c>
      <c r="D11" s="77" t="str">
        <f t="shared" si="0"/>
        <v>IIIIIII</v>
      </c>
    </row>
    <row r="12" spans="2:4">
      <c r="B12" s="11" t="s">
        <v>148</v>
      </c>
      <c r="C12" s="74">
        <v>4.4000000000000004</v>
      </c>
      <c r="D12" s="77" t="str">
        <f t="shared" si="0"/>
        <v>IIII</v>
      </c>
    </row>
    <row r="13" spans="2:4">
      <c r="B13" s="11" t="s">
        <v>208</v>
      </c>
      <c r="C13" s="74">
        <v>4.3</v>
      </c>
      <c r="D13" s="77" t="str">
        <f t="shared" si="0"/>
        <v>IIII</v>
      </c>
    </row>
    <row r="14" spans="2:4">
      <c r="B14" s="11" t="s">
        <v>306</v>
      </c>
      <c r="C14" s="74">
        <v>4.2</v>
      </c>
      <c r="D14" s="77" t="str">
        <f t="shared" si="0"/>
        <v>IIII</v>
      </c>
    </row>
    <row r="15" spans="2:4">
      <c r="B15" s="69" t="s">
        <v>3</v>
      </c>
      <c r="C15" s="74">
        <v>4.2</v>
      </c>
      <c r="D15" s="76" t="str">
        <f t="shared" si="0"/>
        <v>IIII</v>
      </c>
    </row>
    <row r="16" spans="2:4">
      <c r="B16" s="11" t="s">
        <v>161</v>
      </c>
      <c r="C16" s="74">
        <v>3.4</v>
      </c>
      <c r="D16" s="77" t="str">
        <f t="shared" si="0"/>
        <v>III</v>
      </c>
    </row>
    <row r="18" spans="2:2" ht="17">
      <c r="B18" s="73" t="s">
        <v>308</v>
      </c>
    </row>
  </sheetData>
  <sortState ref="B5:C16">
    <sortCondition descending="1" ref="C5:C16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workbookViewId="0">
      <selection activeCell="P33" sqref="P33"/>
    </sheetView>
  </sheetViews>
  <sheetFormatPr baseColWidth="10" defaultRowHeight="15" x14ac:dyDescent="0"/>
  <cols>
    <col min="1" max="2" width="10.83203125" style="11"/>
    <col min="3" max="3" width="27.1640625" style="11" bestFit="1" customWidth="1"/>
    <col min="4" max="11" width="10.83203125" style="11"/>
    <col min="12" max="12" width="15.1640625" style="11" bestFit="1" customWidth="1"/>
    <col min="13" max="16384" width="10.83203125" style="11"/>
  </cols>
  <sheetData>
    <row r="1" spans="1:35" s="6" customFormat="1" ht="36.75" customHeight="1">
      <c r="A1" s="1" t="s">
        <v>16</v>
      </c>
      <c r="B1" s="1" t="s">
        <v>17</v>
      </c>
      <c r="C1" s="2" t="s">
        <v>18</v>
      </c>
      <c r="D1" s="3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4" t="s">
        <v>25</v>
      </c>
      <c r="K1" s="4" t="s">
        <v>26</v>
      </c>
      <c r="L1" s="1" t="s">
        <v>27</v>
      </c>
      <c r="M1" s="1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38</v>
      </c>
      <c r="X1" s="4" t="s">
        <v>39</v>
      </c>
      <c r="Y1" s="4" t="s">
        <v>40</v>
      </c>
      <c r="Z1" s="4" t="s">
        <v>41</v>
      </c>
      <c r="AA1" s="4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47</v>
      </c>
      <c r="AG1" s="4" t="s">
        <v>48</v>
      </c>
      <c r="AH1" s="5" t="s">
        <v>49</v>
      </c>
      <c r="AI1" s="5" t="s">
        <v>50</v>
      </c>
    </row>
    <row r="2" spans="1:35">
      <c r="A2" s="7">
        <v>2012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>
        <v>2010</v>
      </c>
      <c r="H2" s="8" t="s">
        <v>5</v>
      </c>
      <c r="I2" s="8">
        <v>37</v>
      </c>
      <c r="J2" s="9">
        <v>523</v>
      </c>
      <c r="K2" s="9">
        <v>1362416</v>
      </c>
      <c r="L2" s="8" t="s">
        <v>51</v>
      </c>
      <c r="M2" s="8" t="s">
        <v>6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9"/>
      <c r="AI2" s="9">
        <v>520834</v>
      </c>
    </row>
    <row r="3" spans="1:35">
      <c r="A3" s="7">
        <v>2012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>
        <v>2010</v>
      </c>
      <c r="H3" s="8" t="s">
        <v>5</v>
      </c>
      <c r="I3" s="8">
        <v>37</v>
      </c>
      <c r="J3" s="9">
        <v>523</v>
      </c>
      <c r="K3" s="9">
        <v>1362416</v>
      </c>
      <c r="L3" s="8" t="s">
        <v>51</v>
      </c>
      <c r="M3" s="8" t="s">
        <v>7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9"/>
      <c r="AI3" s="9">
        <v>78818</v>
      </c>
    </row>
    <row r="4" spans="1:35">
      <c r="A4" s="7">
        <v>2012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>
        <v>2010</v>
      </c>
      <c r="H4" s="8" t="s">
        <v>5</v>
      </c>
      <c r="I4" s="8">
        <v>37</v>
      </c>
      <c r="J4" s="9">
        <v>523</v>
      </c>
      <c r="K4" s="9">
        <v>1362416</v>
      </c>
      <c r="L4" s="8" t="s">
        <v>52</v>
      </c>
      <c r="M4" s="8" t="s">
        <v>7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>
        <v>120788</v>
      </c>
      <c r="AH4" s="9">
        <v>0</v>
      </c>
      <c r="AI4" s="9">
        <v>0</v>
      </c>
    </row>
    <row r="5" spans="1:35">
      <c r="A5" s="7">
        <v>2012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>
        <v>2010</v>
      </c>
      <c r="H5" s="8" t="s">
        <v>5</v>
      </c>
      <c r="I5" s="8">
        <v>37</v>
      </c>
      <c r="J5" s="9">
        <v>523</v>
      </c>
      <c r="K5" s="9">
        <v>1362416</v>
      </c>
      <c r="L5" s="8" t="s">
        <v>53</v>
      </c>
      <c r="M5" s="8" t="s">
        <v>6</v>
      </c>
      <c r="N5" s="9">
        <v>362200</v>
      </c>
      <c r="O5" s="9">
        <v>357108</v>
      </c>
      <c r="P5" s="9">
        <v>350840</v>
      </c>
      <c r="Q5" s="9">
        <v>357048</v>
      </c>
      <c r="R5" s="9">
        <v>353287</v>
      </c>
      <c r="S5" s="9"/>
      <c r="T5" s="9">
        <v>365836</v>
      </c>
      <c r="U5" s="9">
        <v>402381</v>
      </c>
      <c r="V5" s="9">
        <v>390088</v>
      </c>
      <c r="W5" s="9">
        <v>374040</v>
      </c>
      <c r="X5" s="9">
        <v>355295</v>
      </c>
      <c r="Y5" s="9">
        <v>383731</v>
      </c>
      <c r="Z5" s="9">
        <v>387887</v>
      </c>
      <c r="AA5" s="9">
        <v>405237</v>
      </c>
      <c r="AB5" s="9">
        <v>430295</v>
      </c>
      <c r="AC5" s="9">
        <v>395635</v>
      </c>
      <c r="AD5" s="9">
        <v>422558</v>
      </c>
      <c r="AE5" s="9">
        <v>476000</v>
      </c>
      <c r="AF5" s="9">
        <v>445060</v>
      </c>
      <c r="AG5" s="9">
        <v>471760</v>
      </c>
      <c r="AH5" s="9">
        <v>464902</v>
      </c>
      <c r="AI5" s="9">
        <v>382786</v>
      </c>
    </row>
    <row r="6" spans="1:35">
      <c r="A6" s="7">
        <v>2012</v>
      </c>
      <c r="B6" s="8" t="s">
        <v>8</v>
      </c>
      <c r="C6" s="8" t="s">
        <v>9</v>
      </c>
      <c r="D6" s="8" t="s">
        <v>10</v>
      </c>
      <c r="E6" s="8" t="s">
        <v>3</v>
      </c>
      <c r="F6" s="8" t="s">
        <v>4</v>
      </c>
      <c r="G6" s="8">
        <v>2010</v>
      </c>
      <c r="H6" s="8" t="s">
        <v>5</v>
      </c>
      <c r="I6" s="8">
        <v>37</v>
      </c>
      <c r="J6" s="9">
        <v>523</v>
      </c>
      <c r="K6" s="9">
        <v>1362416</v>
      </c>
      <c r="L6" s="8" t="s">
        <v>53</v>
      </c>
      <c r="M6" s="8" t="s">
        <v>6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9"/>
      <c r="AI6" s="9">
        <v>16761</v>
      </c>
    </row>
    <row r="7" spans="1:35">
      <c r="A7" s="7">
        <v>2012</v>
      </c>
      <c r="B7" s="8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>
        <v>2010</v>
      </c>
      <c r="H7" s="8" t="s">
        <v>5</v>
      </c>
      <c r="I7" s="8">
        <v>37</v>
      </c>
      <c r="J7" s="9">
        <v>523</v>
      </c>
      <c r="K7" s="9">
        <v>1362416</v>
      </c>
      <c r="L7" s="8" t="s">
        <v>53</v>
      </c>
      <c r="M7" s="8" t="s">
        <v>7</v>
      </c>
      <c r="N7" s="9">
        <v>66388</v>
      </c>
      <c r="O7" s="9">
        <v>67873</v>
      </c>
      <c r="P7" s="9">
        <v>68864</v>
      </c>
      <c r="Q7" s="9">
        <v>88995</v>
      </c>
      <c r="R7" s="9">
        <v>89662</v>
      </c>
      <c r="S7" s="9"/>
      <c r="T7" s="9">
        <v>89954</v>
      </c>
      <c r="U7" s="9">
        <v>82833</v>
      </c>
      <c r="V7" s="9">
        <v>20148</v>
      </c>
      <c r="W7" s="9">
        <v>3404</v>
      </c>
      <c r="X7" s="9">
        <v>3432</v>
      </c>
      <c r="Y7" s="9">
        <v>2857</v>
      </c>
      <c r="Z7" s="9">
        <v>2581</v>
      </c>
      <c r="AA7" s="9">
        <v>2010</v>
      </c>
      <c r="AB7" s="9">
        <v>1907</v>
      </c>
      <c r="AC7" s="9">
        <v>187445</v>
      </c>
      <c r="AD7" s="9">
        <v>251976</v>
      </c>
      <c r="AE7" s="9">
        <v>238563</v>
      </c>
      <c r="AF7" s="9">
        <v>257750</v>
      </c>
      <c r="AG7" s="9">
        <v>4730</v>
      </c>
      <c r="AH7" s="9">
        <v>55658</v>
      </c>
      <c r="AI7" s="9">
        <v>195529</v>
      </c>
    </row>
    <row r="8" spans="1:35">
      <c r="A8" s="7">
        <v>2012</v>
      </c>
      <c r="B8" s="8" t="s">
        <v>11</v>
      </c>
      <c r="C8" s="8" t="s">
        <v>12</v>
      </c>
      <c r="D8" s="8" t="s">
        <v>10</v>
      </c>
      <c r="E8" s="8" t="s">
        <v>13</v>
      </c>
      <c r="F8" s="8" t="s">
        <v>4</v>
      </c>
      <c r="G8" s="8">
        <v>2010</v>
      </c>
      <c r="H8" s="8" t="s">
        <v>5</v>
      </c>
      <c r="I8" s="8">
        <v>37</v>
      </c>
      <c r="J8" s="9">
        <v>523</v>
      </c>
      <c r="K8" s="9">
        <v>1362416</v>
      </c>
      <c r="L8" s="8" t="s">
        <v>53</v>
      </c>
      <c r="M8" s="8" t="s">
        <v>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9"/>
      <c r="AI8" s="9">
        <v>9056</v>
      </c>
    </row>
    <row r="9" spans="1:35">
      <c r="A9" s="7">
        <v>2012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>
        <v>2010</v>
      </c>
      <c r="H9" s="8" t="s">
        <v>5</v>
      </c>
      <c r="I9" s="8">
        <v>37</v>
      </c>
      <c r="J9" s="9">
        <v>523</v>
      </c>
      <c r="K9" s="9">
        <v>1362416</v>
      </c>
      <c r="L9" s="8" t="s">
        <v>54</v>
      </c>
      <c r="M9" s="8" t="s">
        <v>7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v>189609</v>
      </c>
      <c r="AH9" s="9">
        <v>126439</v>
      </c>
      <c r="AI9" s="9">
        <v>33431</v>
      </c>
    </row>
    <row r="10" spans="1:35">
      <c r="A10" s="7">
        <v>2012</v>
      </c>
      <c r="B10" s="8" t="s">
        <v>0</v>
      </c>
      <c r="C10" s="8" t="s">
        <v>1</v>
      </c>
      <c r="D10" s="8" t="s">
        <v>2</v>
      </c>
      <c r="E10" s="8" t="s">
        <v>3</v>
      </c>
      <c r="F10" s="8" t="s">
        <v>4</v>
      </c>
      <c r="G10" s="8">
        <v>2010</v>
      </c>
      <c r="H10" s="8" t="s">
        <v>5</v>
      </c>
      <c r="I10" s="8">
        <v>37</v>
      </c>
      <c r="J10" s="9">
        <v>523</v>
      </c>
      <c r="K10" s="9">
        <v>1362416</v>
      </c>
      <c r="L10" s="8" t="s">
        <v>55</v>
      </c>
      <c r="M10" s="8" t="s">
        <v>6</v>
      </c>
      <c r="N10" s="9">
        <v>16849302</v>
      </c>
      <c r="O10" s="9">
        <v>16364451</v>
      </c>
      <c r="P10" s="9">
        <v>14665055</v>
      </c>
      <c r="Q10" s="9">
        <v>16454176</v>
      </c>
      <c r="R10" s="9">
        <v>18676333</v>
      </c>
      <c r="S10" s="9"/>
      <c r="T10" s="9">
        <v>20588575</v>
      </c>
      <c r="U10" s="9">
        <v>20864821</v>
      </c>
      <c r="V10" s="9">
        <v>24495291</v>
      </c>
      <c r="W10" s="9">
        <v>27911325</v>
      </c>
      <c r="X10" s="9">
        <v>23711161</v>
      </c>
      <c r="Y10" s="9">
        <v>22839783</v>
      </c>
      <c r="Z10" s="9">
        <v>24187262</v>
      </c>
      <c r="AA10" s="9">
        <v>24149411</v>
      </c>
      <c r="AB10" s="9">
        <v>22994745</v>
      </c>
      <c r="AC10" s="9">
        <v>25860778</v>
      </c>
      <c r="AD10" s="9">
        <v>23504100</v>
      </c>
      <c r="AE10" s="9">
        <v>24698018</v>
      </c>
      <c r="AF10" s="9">
        <v>25686673</v>
      </c>
      <c r="AG10" s="9">
        <v>22655438</v>
      </c>
      <c r="AH10" s="9">
        <v>21012071</v>
      </c>
      <c r="AI10" s="9">
        <v>19010826</v>
      </c>
    </row>
    <row r="11" spans="1:35">
      <c r="A11" s="7">
        <v>2012</v>
      </c>
      <c r="B11" s="8" t="s">
        <v>8</v>
      </c>
      <c r="C11" s="8" t="s">
        <v>9</v>
      </c>
      <c r="D11" s="8" t="s">
        <v>10</v>
      </c>
      <c r="E11" s="8" t="s">
        <v>3</v>
      </c>
      <c r="F11" s="8" t="s">
        <v>4</v>
      </c>
      <c r="G11" s="8">
        <v>2010</v>
      </c>
      <c r="H11" s="8" t="s">
        <v>5</v>
      </c>
      <c r="I11" s="8">
        <v>37</v>
      </c>
      <c r="J11" s="9">
        <v>523</v>
      </c>
      <c r="K11" s="9">
        <v>1362416</v>
      </c>
      <c r="L11" s="8" t="s">
        <v>55</v>
      </c>
      <c r="M11" s="8" t="s">
        <v>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9"/>
      <c r="AI11" s="9">
        <v>121334</v>
      </c>
    </row>
    <row r="12" spans="1:35">
      <c r="A12" s="7">
        <v>2012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>
        <v>2010</v>
      </c>
      <c r="H12" s="8" t="s">
        <v>5</v>
      </c>
      <c r="I12" s="8">
        <v>37</v>
      </c>
      <c r="J12" s="9">
        <v>523</v>
      </c>
      <c r="K12" s="9">
        <v>1362416</v>
      </c>
      <c r="L12" s="8" t="s">
        <v>55</v>
      </c>
      <c r="M12" s="8" t="s">
        <v>7</v>
      </c>
      <c r="N12" s="9">
        <v>9896803</v>
      </c>
      <c r="O12" s="9">
        <v>8829276</v>
      </c>
      <c r="P12" s="9">
        <v>10838300</v>
      </c>
      <c r="Q12" s="9">
        <v>9406686</v>
      </c>
      <c r="R12" s="9">
        <v>8647654</v>
      </c>
      <c r="S12" s="9"/>
      <c r="T12" s="9">
        <v>11454867</v>
      </c>
      <c r="U12" s="9">
        <v>8649440</v>
      </c>
      <c r="V12" s="9">
        <v>11231912</v>
      </c>
      <c r="W12" s="9">
        <v>9594964</v>
      </c>
      <c r="X12" s="9">
        <v>9648866</v>
      </c>
      <c r="Y12" s="9">
        <v>12082648</v>
      </c>
      <c r="Z12" s="9">
        <v>12406005</v>
      </c>
      <c r="AA12" s="9">
        <v>10913220</v>
      </c>
      <c r="AB12" s="9">
        <v>9481472</v>
      </c>
      <c r="AC12" s="9">
        <v>8603307</v>
      </c>
      <c r="AD12" s="9">
        <v>9536561</v>
      </c>
      <c r="AE12" s="9">
        <v>11641072</v>
      </c>
      <c r="AF12" s="9">
        <v>12730812</v>
      </c>
      <c r="AG12" s="9">
        <v>12158915</v>
      </c>
      <c r="AH12" s="9">
        <v>12474899</v>
      </c>
      <c r="AI12" s="9">
        <v>14537552</v>
      </c>
    </row>
    <row r="13" spans="1:35">
      <c r="A13" s="7">
        <v>2012</v>
      </c>
      <c r="B13" s="8" t="s">
        <v>0</v>
      </c>
      <c r="C13" s="8" t="s">
        <v>1</v>
      </c>
      <c r="D13" s="8" t="s">
        <v>2</v>
      </c>
      <c r="E13" s="8" t="s">
        <v>3</v>
      </c>
      <c r="F13" s="8" t="s">
        <v>4</v>
      </c>
      <c r="G13" s="8">
        <v>2010</v>
      </c>
      <c r="H13" s="8" t="s">
        <v>5</v>
      </c>
      <c r="I13" s="8">
        <v>37</v>
      </c>
      <c r="J13" s="9">
        <v>523</v>
      </c>
      <c r="K13" s="9">
        <v>1362416</v>
      </c>
      <c r="L13" s="8" t="s">
        <v>56</v>
      </c>
      <c r="M13" s="8" t="s">
        <v>7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9"/>
      <c r="AI13" s="9">
        <v>0</v>
      </c>
    </row>
    <row r="14" spans="1:35">
      <c r="A14" s="7">
        <v>2012</v>
      </c>
      <c r="B14" s="8" t="s">
        <v>0</v>
      </c>
      <c r="C14" s="8" t="s">
        <v>1</v>
      </c>
      <c r="D14" s="8" t="s">
        <v>2</v>
      </c>
      <c r="E14" s="8" t="s">
        <v>3</v>
      </c>
      <c r="F14" s="8" t="s">
        <v>4</v>
      </c>
      <c r="G14" s="8">
        <v>2010</v>
      </c>
      <c r="H14" s="8" t="s">
        <v>5</v>
      </c>
      <c r="I14" s="8">
        <v>37</v>
      </c>
      <c r="J14" s="9">
        <v>523</v>
      </c>
      <c r="K14" s="9">
        <v>1362416</v>
      </c>
      <c r="L14" s="8" t="s">
        <v>57</v>
      </c>
      <c r="M14" s="8" t="s">
        <v>6</v>
      </c>
      <c r="N14" s="9"/>
      <c r="O14" s="9"/>
      <c r="P14" s="9"/>
      <c r="Q14" s="9"/>
      <c r="R14" s="9"/>
      <c r="S14" s="9"/>
      <c r="T14" s="9"/>
      <c r="U14" s="9"/>
      <c r="V14" s="9"/>
      <c r="W14" s="9">
        <v>243957</v>
      </c>
      <c r="X14" s="9">
        <v>267817</v>
      </c>
      <c r="Y14" s="9">
        <v>258993</v>
      </c>
      <c r="Z14" s="9">
        <v>240025</v>
      </c>
      <c r="AA14" s="9">
        <v>242376</v>
      </c>
      <c r="AB14" s="9">
        <v>286285</v>
      </c>
      <c r="AC14" s="9">
        <v>335269</v>
      </c>
      <c r="AD14" s="9">
        <v>324443</v>
      </c>
      <c r="AE14" s="9">
        <v>345566</v>
      </c>
      <c r="AF14" s="9">
        <v>318274</v>
      </c>
      <c r="AG14" s="9">
        <v>258272</v>
      </c>
      <c r="AH14" s="9">
        <v>228636</v>
      </c>
      <c r="AI14" s="9">
        <v>225192</v>
      </c>
    </row>
    <row r="15" spans="1:35">
      <c r="A15" s="7">
        <v>1998</v>
      </c>
      <c r="B15" s="8" t="s">
        <v>14</v>
      </c>
      <c r="C15" s="8" t="s">
        <v>15</v>
      </c>
      <c r="D15" s="8" t="s">
        <v>2</v>
      </c>
      <c r="E15" s="8" t="s">
        <v>3</v>
      </c>
      <c r="F15" s="8" t="s">
        <v>4</v>
      </c>
      <c r="G15" s="8">
        <v>1990</v>
      </c>
      <c r="H15" s="8" t="s">
        <v>5</v>
      </c>
      <c r="I15" s="8">
        <v>54</v>
      </c>
      <c r="J15" s="9">
        <v>273</v>
      </c>
      <c r="K15" s="9">
        <v>562008</v>
      </c>
      <c r="L15" s="8" t="s">
        <v>57</v>
      </c>
      <c r="M15" s="8" t="s">
        <v>6</v>
      </c>
      <c r="N15" s="9"/>
      <c r="O15" s="9"/>
      <c r="P15" s="9"/>
      <c r="Q15" s="9"/>
      <c r="R15" s="9"/>
      <c r="S15" s="9"/>
      <c r="T15" s="9">
        <v>585396</v>
      </c>
      <c r="U15" s="9">
        <v>290010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>
        <v>0</v>
      </c>
      <c r="AI15" s="9">
        <v>0</v>
      </c>
    </row>
    <row r="16" spans="1:35">
      <c r="A16" s="7">
        <v>2012</v>
      </c>
      <c r="B16" s="8" t="s">
        <v>0</v>
      </c>
      <c r="C16" s="8" t="s">
        <v>1</v>
      </c>
      <c r="D16" s="8" t="s">
        <v>2</v>
      </c>
      <c r="E16" s="8" t="s">
        <v>3</v>
      </c>
      <c r="F16" s="8" t="s">
        <v>4</v>
      </c>
      <c r="G16" s="8">
        <v>2010</v>
      </c>
      <c r="H16" s="8" t="s">
        <v>5</v>
      </c>
      <c r="I16" s="8">
        <v>37</v>
      </c>
      <c r="J16" s="9">
        <v>523</v>
      </c>
      <c r="K16" s="9">
        <v>1362416</v>
      </c>
      <c r="L16" s="8" t="s">
        <v>57</v>
      </c>
      <c r="M16" s="8" t="s">
        <v>7</v>
      </c>
      <c r="N16" s="9">
        <v>144188</v>
      </c>
      <c r="O16" s="9">
        <v>190638</v>
      </c>
      <c r="P16" s="9">
        <v>261286</v>
      </c>
      <c r="Q16" s="9">
        <v>337491</v>
      </c>
      <c r="R16" s="9">
        <v>447270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>
        <v>0</v>
      </c>
      <c r="AI16" s="9">
        <v>0</v>
      </c>
    </row>
    <row r="17" spans="1:35">
      <c r="A17" s="7">
        <v>2012</v>
      </c>
      <c r="B17" s="8" t="s">
        <v>0</v>
      </c>
      <c r="C17" s="8" t="s">
        <v>1</v>
      </c>
      <c r="D17" s="8" t="s">
        <v>2</v>
      </c>
      <c r="E17" s="8" t="s">
        <v>3</v>
      </c>
      <c r="F17" s="8" t="s">
        <v>4</v>
      </c>
      <c r="G17" s="8">
        <v>2010</v>
      </c>
      <c r="H17" s="8" t="s">
        <v>5</v>
      </c>
      <c r="I17" s="8">
        <v>37</v>
      </c>
      <c r="J17" s="9">
        <v>523</v>
      </c>
      <c r="K17" s="9">
        <v>1362416</v>
      </c>
      <c r="L17" s="8" t="s">
        <v>58</v>
      </c>
      <c r="M17" s="8" t="s">
        <v>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>
        <v>377666</v>
      </c>
      <c r="AI17" s="9">
        <v>527370</v>
      </c>
    </row>
    <row r="19" spans="1:35">
      <c r="L19" s="8" t="s">
        <v>59</v>
      </c>
      <c r="N19" s="10">
        <f>N10+N12+N13</f>
        <v>26746105</v>
      </c>
      <c r="O19" s="10">
        <f t="shared" ref="O19:AI19" si="0">O10+O12+O13</f>
        <v>25193727</v>
      </c>
      <c r="P19" s="10">
        <f t="shared" si="0"/>
        <v>25503355</v>
      </c>
      <c r="Q19" s="10">
        <f t="shared" si="0"/>
        <v>25860862</v>
      </c>
      <c r="R19" s="10">
        <f t="shared" si="0"/>
        <v>27323987</v>
      </c>
      <c r="S19" s="10"/>
      <c r="T19" s="10">
        <f t="shared" si="0"/>
        <v>32043442</v>
      </c>
      <c r="U19" s="10">
        <f t="shared" si="0"/>
        <v>29514261</v>
      </c>
      <c r="V19" s="10">
        <f t="shared" si="0"/>
        <v>35727203</v>
      </c>
      <c r="W19" s="10">
        <f t="shared" si="0"/>
        <v>37506289</v>
      </c>
      <c r="X19" s="10">
        <f t="shared" si="0"/>
        <v>33360027</v>
      </c>
      <c r="Y19" s="10">
        <f t="shared" si="0"/>
        <v>34922431</v>
      </c>
      <c r="Z19" s="10">
        <f t="shared" si="0"/>
        <v>36593267</v>
      </c>
      <c r="AA19" s="10">
        <f t="shared" si="0"/>
        <v>35062631</v>
      </c>
      <c r="AB19" s="10">
        <f t="shared" si="0"/>
        <v>32476217</v>
      </c>
      <c r="AC19" s="10">
        <f t="shared" si="0"/>
        <v>34464085</v>
      </c>
      <c r="AD19" s="10">
        <f t="shared" si="0"/>
        <v>33040661</v>
      </c>
      <c r="AE19" s="10">
        <f t="shared" si="0"/>
        <v>36339090</v>
      </c>
      <c r="AF19" s="10">
        <f t="shared" si="0"/>
        <v>38417485</v>
      </c>
      <c r="AG19" s="10">
        <f t="shared" si="0"/>
        <v>34814353</v>
      </c>
      <c r="AH19" s="10">
        <f t="shared" si="0"/>
        <v>33486970</v>
      </c>
      <c r="AI19" s="10">
        <f t="shared" si="0"/>
        <v>33548378</v>
      </c>
    </row>
    <row r="53" spans="19:19">
      <c r="S53" s="12" t="s">
        <v>60</v>
      </c>
    </row>
  </sheetData>
  <sortState ref="A2:AI19">
    <sortCondition ref="L2:L19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topLeftCell="A13" workbookViewId="0">
      <selection activeCell="E38" sqref="E38"/>
    </sheetView>
  </sheetViews>
  <sheetFormatPr baseColWidth="10" defaultRowHeight="15" x14ac:dyDescent="0"/>
  <cols>
    <col min="1" max="1" width="10.83203125" style="17"/>
    <col min="2" max="2" width="19.5" style="25" bestFit="1" customWidth="1"/>
    <col min="3" max="3" width="15.33203125" style="17" bestFit="1" customWidth="1"/>
    <col min="4" max="4" width="15.33203125" style="17" customWidth="1"/>
    <col min="5" max="6" width="18.83203125" style="17" customWidth="1"/>
    <col min="7" max="7" width="11.83203125" style="17" bestFit="1" customWidth="1"/>
    <col min="8" max="8" width="17.5" style="17" customWidth="1"/>
    <col min="9" max="9" width="12.33203125" style="17" bestFit="1" customWidth="1"/>
    <col min="10" max="16384" width="10.83203125" style="17"/>
  </cols>
  <sheetData>
    <row r="2" spans="2:9">
      <c r="C2" s="18" t="s">
        <v>83</v>
      </c>
      <c r="D2" s="62" t="s">
        <v>84</v>
      </c>
      <c r="E2" s="62"/>
      <c r="F2" s="18"/>
    </row>
    <row r="3" spans="2:9" s="34" customFormat="1" ht="37">
      <c r="B3" s="31" t="s">
        <v>85</v>
      </c>
      <c r="C3" s="32" t="s">
        <v>86</v>
      </c>
      <c r="D3" s="32" t="s">
        <v>87</v>
      </c>
      <c r="E3" s="32" t="s">
        <v>88</v>
      </c>
      <c r="F3" s="32"/>
      <c r="G3" s="32" t="s">
        <v>90</v>
      </c>
      <c r="H3" s="33" t="s">
        <v>91</v>
      </c>
      <c r="I3" s="33" t="s">
        <v>92</v>
      </c>
    </row>
    <row r="4" spans="2:9">
      <c r="B4" s="26">
        <v>1976</v>
      </c>
      <c r="C4" s="20">
        <v>0.56933333333000002</v>
      </c>
      <c r="D4" s="20">
        <v>0.61399999999999999</v>
      </c>
      <c r="E4" s="20">
        <f>D4*$C$45/C4</f>
        <v>2.5533420070407105</v>
      </c>
      <c r="F4" s="20"/>
    </row>
    <row r="5" spans="2:9">
      <c r="B5" s="26">
        <v>1977</v>
      </c>
      <c r="C5" s="20">
        <v>0.60616666666999997</v>
      </c>
      <c r="D5" s="20">
        <v>0.65600000000000003</v>
      </c>
      <c r="E5" s="20">
        <f t="shared" ref="E5:E44" si="0">D5*$C$45/C5</f>
        <v>2.5622353543988878</v>
      </c>
      <c r="F5" s="20"/>
    </row>
    <row r="6" spans="2:9">
      <c r="B6" s="26">
        <v>1978</v>
      </c>
      <c r="C6" s="20">
        <v>0.65241666666999998</v>
      </c>
      <c r="D6" s="20">
        <v>0.67</v>
      </c>
      <c r="E6" s="20">
        <f t="shared" si="0"/>
        <v>2.4314032136802588</v>
      </c>
      <c r="F6" s="20"/>
    </row>
    <row r="7" spans="2:9">
      <c r="B7" s="26">
        <v>1979</v>
      </c>
      <c r="C7" s="20">
        <v>0.72583333333</v>
      </c>
      <c r="D7" s="20">
        <v>0.90300000000000002</v>
      </c>
      <c r="E7" s="20">
        <f t="shared" si="0"/>
        <v>2.9454935228608288</v>
      </c>
      <c r="F7" s="20"/>
    </row>
    <row r="8" spans="2:9">
      <c r="B8" s="26">
        <v>1980</v>
      </c>
      <c r="C8" s="20">
        <v>0.82383333332999997</v>
      </c>
      <c r="D8" s="20">
        <v>1.2457385523</v>
      </c>
      <c r="E8" s="20">
        <f t="shared" si="0"/>
        <v>3.5800968505030548</v>
      </c>
      <c r="F8" s="20"/>
    </row>
    <row r="9" spans="2:9">
      <c r="B9" s="26">
        <v>1981</v>
      </c>
      <c r="C9" s="20">
        <v>0.90933333332999999</v>
      </c>
      <c r="D9" s="20">
        <v>1.3782307223000001</v>
      </c>
      <c r="E9" s="20">
        <f t="shared" si="0"/>
        <v>3.5884429494997523</v>
      </c>
      <c r="F9" s="20"/>
    </row>
    <row r="10" spans="2:9">
      <c r="B10" s="26">
        <v>1982</v>
      </c>
      <c r="C10" s="20">
        <v>0.96533333333000004</v>
      </c>
      <c r="D10" s="20">
        <v>1.2577170941</v>
      </c>
      <c r="E10" s="20">
        <f t="shared" si="0"/>
        <v>3.0846997020361302</v>
      </c>
      <c r="F10" s="20"/>
    </row>
    <row r="11" spans="2:9">
      <c r="B11" s="26">
        <v>1983</v>
      </c>
      <c r="C11" s="20">
        <v>0.99583333333000001</v>
      </c>
      <c r="D11" s="20">
        <v>1.2054593904999999</v>
      </c>
      <c r="E11" s="20">
        <f t="shared" si="0"/>
        <v>2.8659800035491316</v>
      </c>
      <c r="F11" s="20"/>
    </row>
    <row r="12" spans="2:9">
      <c r="B12" s="26">
        <v>1984</v>
      </c>
      <c r="C12" s="20">
        <v>1.0393333333000001</v>
      </c>
      <c r="D12" s="20">
        <v>1.1758037336</v>
      </c>
      <c r="E12" s="20">
        <f t="shared" si="0"/>
        <v>2.678472608984837</v>
      </c>
      <c r="F12" s="20"/>
    </row>
    <row r="13" spans="2:9">
      <c r="B13" s="26">
        <v>1985</v>
      </c>
      <c r="C13" s="20">
        <v>1.0760000000000001</v>
      </c>
      <c r="D13" s="20">
        <v>1.1665785282000001</v>
      </c>
      <c r="E13" s="20">
        <f t="shared" si="0"/>
        <v>2.5668999292705865</v>
      </c>
      <c r="F13" s="20"/>
    </row>
    <row r="14" spans="2:9">
      <c r="B14" s="26">
        <v>1986</v>
      </c>
      <c r="C14" s="20">
        <v>1.0969166667000001</v>
      </c>
      <c r="D14" s="20">
        <v>0.88521233901999996</v>
      </c>
      <c r="E14" s="20">
        <f t="shared" si="0"/>
        <v>1.910649629287575</v>
      </c>
      <c r="F14" s="20"/>
    </row>
    <row r="15" spans="2:9">
      <c r="B15" s="26">
        <v>1987</v>
      </c>
      <c r="C15" s="20">
        <v>1.1361666667000001</v>
      </c>
      <c r="D15" s="20">
        <v>0.91233361376</v>
      </c>
      <c r="E15" s="20">
        <f t="shared" si="0"/>
        <v>1.9011608536363105</v>
      </c>
      <c r="F15" s="20"/>
    </row>
    <row r="16" spans="2:9">
      <c r="B16" s="26">
        <v>1988</v>
      </c>
      <c r="C16" s="20">
        <v>1.18275</v>
      </c>
      <c r="D16" s="20">
        <v>0.90918629563999998</v>
      </c>
      <c r="E16" s="20">
        <f t="shared" si="0"/>
        <v>1.8199822603589009</v>
      </c>
      <c r="F16" s="20"/>
    </row>
    <row r="17" spans="2:9">
      <c r="B17" s="26">
        <v>1989</v>
      </c>
      <c r="C17" s="20">
        <v>1.2394166666999999</v>
      </c>
      <c r="D17" s="20">
        <v>0.98674405130999998</v>
      </c>
      <c r="E17" s="20">
        <f t="shared" si="0"/>
        <v>1.8849264804849735</v>
      </c>
      <c r="F17" s="20"/>
    </row>
    <row r="18" spans="2:9">
      <c r="B18" s="26">
        <v>1990</v>
      </c>
      <c r="C18" s="20">
        <v>1.3065833333000001</v>
      </c>
      <c r="D18" s="20">
        <v>1.1276805091</v>
      </c>
      <c r="E18" s="20">
        <f t="shared" si="0"/>
        <v>2.0434131824709887</v>
      </c>
      <c r="F18" s="20"/>
    </row>
    <row r="19" spans="2:9">
      <c r="B19" s="26">
        <v>1991</v>
      </c>
      <c r="C19" s="20">
        <v>1.3616666666999999</v>
      </c>
      <c r="D19" s="20">
        <v>1.102138557</v>
      </c>
      <c r="E19" s="20">
        <f t="shared" si="0"/>
        <v>1.9163402457708543</v>
      </c>
      <c r="F19" s="20"/>
      <c r="G19" s="10">
        <v>26746105</v>
      </c>
      <c r="H19" s="29">
        <v>31662293</v>
      </c>
      <c r="I19" s="29">
        <f>H19*$C$45/C19</f>
        <v>55052720.879711322</v>
      </c>
    </row>
    <row r="20" spans="2:9">
      <c r="B20" s="26">
        <v>1992</v>
      </c>
      <c r="C20" s="20">
        <v>1.4030833332999999</v>
      </c>
      <c r="D20" s="20">
        <v>1.0868600999</v>
      </c>
      <c r="E20" s="20">
        <f t="shared" si="0"/>
        <v>1.833991887930468</v>
      </c>
      <c r="F20" s="20"/>
      <c r="G20" s="10">
        <v>25193727</v>
      </c>
      <c r="H20" s="29">
        <v>34401874</v>
      </c>
      <c r="I20" s="29">
        <f t="shared" ref="I20:I41" si="1">H20*$C$45/C20</f>
        <v>58050486.76587826</v>
      </c>
    </row>
    <row r="21" spans="2:9">
      <c r="B21" s="26">
        <v>1993</v>
      </c>
      <c r="C21" s="20">
        <v>1.44475</v>
      </c>
      <c r="D21" s="20">
        <v>1.0671866478000001</v>
      </c>
      <c r="E21" s="20">
        <f t="shared" si="0"/>
        <v>1.7488594595683638</v>
      </c>
      <c r="F21" s="20"/>
      <c r="G21" s="10">
        <v>25503355</v>
      </c>
      <c r="H21" s="29">
        <v>35705750</v>
      </c>
      <c r="I21" s="29">
        <f t="shared" si="1"/>
        <v>58513043.40924035</v>
      </c>
    </row>
    <row r="22" spans="2:9">
      <c r="B22" s="26">
        <v>1994</v>
      </c>
      <c r="C22" s="20">
        <v>1.4822500000000001</v>
      </c>
      <c r="D22" s="20">
        <v>1.0760134657</v>
      </c>
      <c r="E22" s="20">
        <f t="shared" si="0"/>
        <v>1.7187134594775009</v>
      </c>
      <c r="F22" s="20"/>
      <c r="G22" s="10">
        <v>25860862</v>
      </c>
      <c r="H22" s="29">
        <v>40272700</v>
      </c>
      <c r="I22" s="29">
        <f t="shared" si="1"/>
        <v>64327477.067836054</v>
      </c>
    </row>
    <row r="23" spans="2:9">
      <c r="B23" s="26">
        <v>1995</v>
      </c>
      <c r="C23" s="20">
        <v>1.5238333333</v>
      </c>
      <c r="D23" s="20">
        <v>1.1107076914</v>
      </c>
      <c r="E23" s="20">
        <f t="shared" si="0"/>
        <v>1.7257168539669796</v>
      </c>
      <c r="F23" s="20"/>
      <c r="G23" s="10">
        <v>27323987</v>
      </c>
      <c r="H23" s="29">
        <v>41891347</v>
      </c>
      <c r="I23" s="29">
        <f t="shared" si="1"/>
        <v>65086974.829675749</v>
      </c>
    </row>
    <row r="24" spans="2:9">
      <c r="B24" s="26">
        <v>1996</v>
      </c>
      <c r="C24" s="20">
        <v>1.5685833333000001</v>
      </c>
      <c r="D24" s="20">
        <v>1.2008545742000001</v>
      </c>
      <c r="E24" s="20">
        <f t="shared" si="0"/>
        <v>1.8125502320409455</v>
      </c>
      <c r="F24" s="20"/>
      <c r="G24" s="10"/>
      <c r="H24" s="29"/>
      <c r="I24" s="29">
        <f t="shared" si="1"/>
        <v>0</v>
      </c>
    </row>
    <row r="25" spans="2:9">
      <c r="B25" s="26">
        <v>1997</v>
      </c>
      <c r="C25" s="20">
        <v>1.6052500000000001</v>
      </c>
      <c r="D25" s="20">
        <v>1.1989373022000001</v>
      </c>
      <c r="E25" s="20">
        <f t="shared" si="0"/>
        <v>1.7683206747017017</v>
      </c>
      <c r="F25" s="20"/>
      <c r="G25" s="10">
        <v>32043442</v>
      </c>
      <c r="H25" s="29">
        <v>54091196</v>
      </c>
      <c r="I25" s="29">
        <f t="shared" si="1"/>
        <v>79779468.059444934</v>
      </c>
    </row>
    <row r="26" spans="2:9">
      <c r="B26" s="26">
        <v>1998</v>
      </c>
      <c r="C26" s="20">
        <v>1.6300833333</v>
      </c>
      <c r="D26" s="20">
        <v>1.0294869316999999</v>
      </c>
      <c r="E26" s="20">
        <f t="shared" si="0"/>
        <v>1.4952653234218118</v>
      </c>
      <c r="F26" s="20"/>
      <c r="G26" s="10">
        <v>29514261</v>
      </c>
      <c r="H26" s="29">
        <v>52001743</v>
      </c>
      <c r="I26" s="29">
        <f t="shared" si="1"/>
        <v>75529276.449379668</v>
      </c>
    </row>
    <row r="27" spans="2:9">
      <c r="B27" s="26">
        <v>1999</v>
      </c>
      <c r="C27" s="20">
        <v>1.6658333332999999</v>
      </c>
      <c r="D27" s="20">
        <v>1.1393145654000001</v>
      </c>
      <c r="E27" s="20">
        <f t="shared" si="0"/>
        <v>1.6192702326408945</v>
      </c>
      <c r="F27" s="20"/>
      <c r="G27" s="10">
        <v>35727203</v>
      </c>
      <c r="H27" s="29">
        <v>56561604</v>
      </c>
      <c r="I27" s="29">
        <f t="shared" si="1"/>
        <v>80389143.12963821</v>
      </c>
    </row>
    <row r="28" spans="2:9">
      <c r="B28" s="26">
        <v>2000</v>
      </c>
      <c r="C28" s="20">
        <v>1.7219166667000001</v>
      </c>
      <c r="D28" s="20">
        <v>1.4875575560000001</v>
      </c>
      <c r="E28" s="20">
        <f t="shared" si="0"/>
        <v>2.045355859752457</v>
      </c>
      <c r="F28" s="20"/>
      <c r="G28" s="10">
        <v>37506289</v>
      </c>
      <c r="H28" s="29">
        <v>62127313</v>
      </c>
      <c r="I28" s="29">
        <f t="shared" si="1"/>
        <v>85423561.04655154</v>
      </c>
    </row>
    <row r="29" spans="2:9">
      <c r="B29" s="26">
        <v>2001</v>
      </c>
      <c r="C29" s="20">
        <v>1.7704166667000001</v>
      </c>
      <c r="D29" s="20">
        <v>1.4252257169</v>
      </c>
      <c r="E29" s="20">
        <f t="shared" si="0"/>
        <v>1.905967063825619</v>
      </c>
      <c r="F29" s="20"/>
      <c r="G29" s="10">
        <v>33360027</v>
      </c>
      <c r="H29" s="29">
        <v>69270344</v>
      </c>
      <c r="I29" s="29">
        <f t="shared" si="1"/>
        <v>92635848.903317377</v>
      </c>
    </row>
    <row r="30" spans="2:9">
      <c r="B30" s="26">
        <v>2002</v>
      </c>
      <c r="C30" s="20">
        <v>1.7986666667</v>
      </c>
      <c r="D30" s="20">
        <v>1.3440247088999999</v>
      </c>
      <c r="E30" s="20">
        <f t="shared" si="0"/>
        <v>1.7691464992129808</v>
      </c>
      <c r="F30" s="20"/>
      <c r="G30" s="10">
        <v>34922431</v>
      </c>
      <c r="H30" s="29">
        <v>75283825</v>
      </c>
      <c r="I30" s="29">
        <f t="shared" si="1"/>
        <v>99096478.334180936</v>
      </c>
    </row>
    <row r="31" spans="2:9">
      <c r="B31" s="26">
        <v>2003</v>
      </c>
      <c r="C31" s="20">
        <v>1.84</v>
      </c>
      <c r="D31" s="20">
        <v>1.5582411694</v>
      </c>
      <c r="E31" s="20">
        <f t="shared" si="0"/>
        <v>2.0050448061002304</v>
      </c>
      <c r="F31" s="20"/>
      <c r="G31" s="10">
        <v>36593267</v>
      </c>
      <c r="H31" s="29">
        <v>86689069</v>
      </c>
      <c r="I31" s="29">
        <f t="shared" si="1"/>
        <v>111545934.58151412</v>
      </c>
    </row>
    <row r="32" spans="2:9">
      <c r="B32" s="26">
        <v>2004</v>
      </c>
      <c r="C32" s="20">
        <v>1.8890833332999999</v>
      </c>
      <c r="D32" s="20">
        <v>1.8512263506</v>
      </c>
      <c r="E32" s="20">
        <f t="shared" si="0"/>
        <v>2.3201477261810197</v>
      </c>
      <c r="F32" s="20"/>
      <c r="G32" s="10">
        <v>35062631</v>
      </c>
      <c r="H32" s="29">
        <v>89175791</v>
      </c>
      <c r="I32" s="29">
        <f t="shared" si="1"/>
        <v>111764295.40989695</v>
      </c>
    </row>
    <row r="33" spans="2:9">
      <c r="B33" s="26">
        <v>2005</v>
      </c>
      <c r="C33" s="20">
        <v>1.9526666667000001</v>
      </c>
      <c r="D33" s="20">
        <v>2.2708162269000001</v>
      </c>
      <c r="E33" s="20">
        <f t="shared" si="0"/>
        <v>2.7533480063943152</v>
      </c>
      <c r="F33" s="20"/>
      <c r="G33" s="10">
        <v>32476217</v>
      </c>
      <c r="H33" s="29">
        <v>97017412</v>
      </c>
      <c r="I33" s="29">
        <f t="shared" si="1"/>
        <v>117632899.90242755</v>
      </c>
    </row>
    <row r="34" spans="2:9">
      <c r="B34" s="26">
        <v>2006</v>
      </c>
      <c r="C34" s="20">
        <v>2.0155833332999999</v>
      </c>
      <c r="D34" s="20">
        <v>2.5758821333999999</v>
      </c>
      <c r="E34" s="20">
        <f t="shared" si="0"/>
        <v>3.025745938154826</v>
      </c>
      <c r="F34" s="20"/>
      <c r="G34" s="10">
        <v>34464085</v>
      </c>
      <c r="H34" s="29">
        <v>102504481</v>
      </c>
      <c r="I34" s="29">
        <f t="shared" si="1"/>
        <v>120406331.09987722</v>
      </c>
    </row>
    <row r="35" spans="2:9">
      <c r="B35" s="26">
        <v>2007</v>
      </c>
      <c r="C35" s="20">
        <v>2.0734416667</v>
      </c>
      <c r="D35" s="20">
        <v>2.8058691349</v>
      </c>
      <c r="E35" s="20">
        <f t="shared" si="0"/>
        <v>3.203928538364619</v>
      </c>
      <c r="F35" s="20"/>
      <c r="G35" s="10">
        <v>33040661</v>
      </c>
      <c r="H35" s="29">
        <v>107292793</v>
      </c>
      <c r="I35" s="29">
        <f t="shared" si="1"/>
        <v>122514067.80801238</v>
      </c>
    </row>
    <row r="36" spans="2:9">
      <c r="B36" s="26">
        <v>2008</v>
      </c>
      <c r="C36" s="20">
        <v>2.1525425</v>
      </c>
      <c r="D36" s="20">
        <v>3.2565255576999999</v>
      </c>
      <c r="E36" s="20">
        <f t="shared" si="0"/>
        <v>3.5818713782688021</v>
      </c>
      <c r="F36" s="20"/>
      <c r="G36" s="10">
        <v>36339090</v>
      </c>
      <c r="H36" s="29">
        <v>115619436</v>
      </c>
      <c r="I36" s="29">
        <f t="shared" si="1"/>
        <v>127170489.29671957</v>
      </c>
    </row>
    <row r="37" spans="2:9">
      <c r="B37" s="26">
        <v>2009</v>
      </c>
      <c r="C37" s="20">
        <v>2.1456466666999998</v>
      </c>
      <c r="D37" s="20">
        <v>2.3493384908000001</v>
      </c>
      <c r="E37" s="20">
        <f t="shared" si="0"/>
        <v>2.5923558622734051</v>
      </c>
      <c r="F37" s="20"/>
      <c r="G37" s="10">
        <v>38417485</v>
      </c>
      <c r="H37" s="29">
        <v>115048780</v>
      </c>
      <c r="I37" s="29">
        <f t="shared" si="1"/>
        <v>126949513.85180925</v>
      </c>
    </row>
    <row r="38" spans="2:9">
      <c r="B38" s="26">
        <v>2010</v>
      </c>
      <c r="C38" s="20">
        <v>2.1807975000000002</v>
      </c>
      <c r="D38" s="20">
        <v>2.7814366518</v>
      </c>
      <c r="E38" s="20">
        <f t="shared" si="0"/>
        <v>3.0196809782576186</v>
      </c>
      <c r="F38" s="20"/>
      <c r="G38" s="10">
        <v>34814353</v>
      </c>
      <c r="H38" s="29">
        <v>108138101</v>
      </c>
      <c r="I38" s="29">
        <f t="shared" si="1"/>
        <v>117400684.42805624</v>
      </c>
    </row>
    <row r="39" spans="2:9">
      <c r="B39" s="26">
        <v>2011</v>
      </c>
      <c r="C39" s="20">
        <v>2.2493191666999999</v>
      </c>
      <c r="D39" s="20">
        <v>3.5262977835</v>
      </c>
      <c r="E39" s="20">
        <f t="shared" si="0"/>
        <v>3.7117193495828227</v>
      </c>
      <c r="F39" s="20"/>
      <c r="G39" s="10">
        <v>33486970</v>
      </c>
      <c r="H39" s="29">
        <v>114463096</v>
      </c>
      <c r="I39" s="29">
        <f t="shared" si="1"/>
        <v>120481852.16356562</v>
      </c>
    </row>
    <row r="40" spans="2:9">
      <c r="B40" s="26">
        <v>2012</v>
      </c>
      <c r="C40" s="20">
        <v>2.2959891667000001</v>
      </c>
      <c r="D40" s="20">
        <v>3.6269416268999999</v>
      </c>
      <c r="E40" s="20">
        <f t="shared" si="0"/>
        <v>3.7400547697447801</v>
      </c>
      <c r="F40" s="20"/>
      <c r="G40" s="10">
        <v>34148030</v>
      </c>
      <c r="H40" s="29">
        <v>120052581</v>
      </c>
      <c r="I40" s="29">
        <f t="shared" si="1"/>
        <v>123796651.38779506</v>
      </c>
    </row>
    <row r="41" spans="2:9">
      <c r="B41" s="26">
        <v>2013</v>
      </c>
      <c r="C41" s="20">
        <v>2.3296025</v>
      </c>
      <c r="D41" s="20">
        <v>3.5055298664999999</v>
      </c>
      <c r="E41" s="20">
        <f t="shared" si="0"/>
        <v>3.5626985628433179</v>
      </c>
      <c r="F41" s="20"/>
      <c r="G41" s="30">
        <v>34735484</v>
      </c>
      <c r="H41" s="29">
        <v>119596466</v>
      </c>
      <c r="I41" s="29">
        <f t="shared" si="1"/>
        <v>121546862.74710126</v>
      </c>
    </row>
    <row r="42" spans="2:9">
      <c r="B42" s="26">
        <v>2014</v>
      </c>
      <c r="C42" s="20">
        <v>2.3679948621000002</v>
      </c>
      <c r="D42" s="20">
        <v>3.3613711357999998</v>
      </c>
      <c r="E42" s="20">
        <f t="shared" si="0"/>
        <v>3.3608021116378519</v>
      </c>
      <c r="F42" s="18" t="s">
        <v>89</v>
      </c>
    </row>
    <row r="43" spans="2:9">
      <c r="B43" s="26">
        <v>2015</v>
      </c>
      <c r="C43" s="21">
        <v>2.3827046667</v>
      </c>
      <c r="D43" s="21">
        <v>2.3314110930999998</v>
      </c>
      <c r="E43" s="20">
        <f t="shared" si="0"/>
        <v>2.3166257206361482</v>
      </c>
      <c r="F43" s="19">
        <v>1</v>
      </c>
    </row>
    <row r="44" spans="2:9">
      <c r="B44" s="26">
        <v>2016</v>
      </c>
      <c r="C44" s="21">
        <v>2.438199</v>
      </c>
      <c r="D44" s="21">
        <v>2.7214071</v>
      </c>
      <c r="E44" s="20">
        <f t="shared" si="0"/>
        <v>2.6426010024273654</v>
      </c>
      <c r="F44" s="19">
        <v>1</v>
      </c>
    </row>
    <row r="45" spans="2:9">
      <c r="B45" s="27" t="str">
        <f>"Base CPI ("&amp;TEXT('[1]Notes and Sources'!$G$7,"m/yyyy")&amp;")"</f>
        <v>Base CPI (1/2015)</v>
      </c>
      <c r="C45" s="22">
        <v>2.367594</v>
      </c>
      <c r="D45" s="22"/>
      <c r="E45" s="22"/>
      <c r="F45" s="22"/>
      <c r="G45" s="23"/>
    </row>
    <row r="46" spans="2:9">
      <c r="B46" s="63"/>
      <c r="C46" s="63"/>
      <c r="D46" s="63"/>
      <c r="E46" s="63"/>
      <c r="F46" s="63"/>
      <c r="G46" s="63"/>
    </row>
    <row r="47" spans="2:9">
      <c r="B47" s="64"/>
      <c r="C47" s="64"/>
      <c r="D47" s="64"/>
      <c r="E47" s="64"/>
      <c r="F47" s="64"/>
      <c r="G47" s="64"/>
    </row>
    <row r="48" spans="2:9">
      <c r="B48" s="28"/>
      <c r="C48" s="24"/>
      <c r="D48" s="24"/>
      <c r="E48" s="24"/>
      <c r="F48" s="24"/>
      <c r="G48" s="24"/>
    </row>
  </sheetData>
  <mergeCells count="3">
    <mergeCell ref="D2:E2"/>
    <mergeCell ref="B46:G46"/>
    <mergeCell ref="B47:G4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topLeftCell="M22" workbookViewId="0">
      <selection activeCell="R54" sqref="R54"/>
    </sheetView>
  </sheetViews>
  <sheetFormatPr baseColWidth="10" defaultRowHeight="15" x14ac:dyDescent="0"/>
  <cols>
    <col min="1" max="1" width="20.33203125" style="11" bestFit="1" customWidth="1"/>
    <col min="2" max="12" width="10.83203125" style="11"/>
    <col min="13" max="13" width="19.6640625" style="11" customWidth="1"/>
    <col min="14" max="14" width="10.83203125" style="11"/>
    <col min="15" max="19" width="11.33203125" style="11" bestFit="1" customWidth="1"/>
    <col min="20" max="20" width="10.6640625" style="11" bestFit="1" customWidth="1"/>
    <col min="21" max="26" width="11.33203125" style="11" bestFit="1" customWidth="1"/>
    <col min="27" max="37" width="12.33203125" style="11" bestFit="1" customWidth="1"/>
    <col min="38" max="16384" width="10.83203125" style="11"/>
  </cols>
  <sheetData>
    <row r="1" spans="1:37" s="13" customFormat="1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74</v>
      </c>
      <c r="N1" s="13" t="s">
        <v>28</v>
      </c>
      <c r="O1" s="13" t="s">
        <v>29</v>
      </c>
      <c r="P1" s="13" t="s">
        <v>30</v>
      </c>
      <c r="Q1" s="13" t="s">
        <v>31</v>
      </c>
      <c r="R1" s="13" t="s">
        <v>32</v>
      </c>
      <c r="S1" s="13" t="s">
        <v>33</v>
      </c>
      <c r="T1" s="13" t="s">
        <v>34</v>
      </c>
      <c r="U1" s="13" t="s">
        <v>35</v>
      </c>
      <c r="V1" s="13" t="s">
        <v>36</v>
      </c>
      <c r="W1" s="13" t="s">
        <v>37</v>
      </c>
      <c r="X1" s="13" t="s">
        <v>38</v>
      </c>
      <c r="Y1" s="13" t="s">
        <v>39</v>
      </c>
      <c r="Z1" s="13" t="s">
        <v>40</v>
      </c>
      <c r="AA1" s="13" t="s">
        <v>41</v>
      </c>
      <c r="AB1" s="13" t="s">
        <v>42</v>
      </c>
      <c r="AC1" s="13" t="s">
        <v>43</v>
      </c>
      <c r="AD1" s="13" t="s">
        <v>44</v>
      </c>
      <c r="AE1" s="13" t="s">
        <v>45</v>
      </c>
      <c r="AF1" s="13" t="s">
        <v>46</v>
      </c>
      <c r="AG1" s="13" t="s">
        <v>47</v>
      </c>
      <c r="AH1" s="13" t="s">
        <v>48</v>
      </c>
      <c r="AI1" s="13" t="s">
        <v>49</v>
      </c>
      <c r="AJ1" s="13" t="s">
        <v>50</v>
      </c>
      <c r="AK1" s="13" t="s">
        <v>70</v>
      </c>
    </row>
    <row r="2" spans="1:37">
      <c r="A2" s="11">
        <v>2013</v>
      </c>
      <c r="B2" s="11" t="s">
        <v>0</v>
      </c>
      <c r="C2" s="11" t="s">
        <v>61</v>
      </c>
      <c r="D2" s="11" t="s">
        <v>2</v>
      </c>
      <c r="E2" s="11" t="s">
        <v>3</v>
      </c>
      <c r="F2" s="11" t="s">
        <v>4</v>
      </c>
      <c r="G2" s="11">
        <v>2010</v>
      </c>
      <c r="H2" s="11" t="s">
        <v>5</v>
      </c>
      <c r="I2" s="11">
        <v>37</v>
      </c>
      <c r="J2" s="11">
        <v>523</v>
      </c>
      <c r="K2" s="11">
        <v>1362416</v>
      </c>
      <c r="L2" s="11" t="s">
        <v>62</v>
      </c>
      <c r="M2" s="11" t="str">
        <f>LOOKUP(L2, glossary!A$3:B$10)</f>
        <v>Commuter Bus</v>
      </c>
      <c r="N2" s="11" t="s">
        <v>7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>
        <v>1135932</v>
      </c>
      <c r="AK2" s="29">
        <v>7724750</v>
      </c>
    </row>
    <row r="3" spans="1:37">
      <c r="A3" s="11">
        <v>2012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>
        <v>2010</v>
      </c>
      <c r="H3" s="11" t="s">
        <v>5</v>
      </c>
      <c r="I3" s="11">
        <v>37</v>
      </c>
      <c r="J3" s="11">
        <v>523</v>
      </c>
      <c r="K3" s="11">
        <v>1362416</v>
      </c>
      <c r="L3" s="11" t="s">
        <v>62</v>
      </c>
      <c r="M3" s="11" t="str">
        <f>LOOKUP(L3, glossary!A$3:B$10)</f>
        <v>Commuter Bus</v>
      </c>
      <c r="N3" s="11" t="s">
        <v>6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>
        <v>8627592</v>
      </c>
      <c r="AK3" s="29"/>
    </row>
    <row r="4" spans="1:37">
      <c r="A4" s="11">
        <v>2012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>
        <v>2010</v>
      </c>
      <c r="H4" s="11" t="s">
        <v>5</v>
      </c>
      <c r="I4" s="11">
        <v>37</v>
      </c>
      <c r="J4" s="11">
        <v>523</v>
      </c>
      <c r="K4" s="11">
        <v>1362416</v>
      </c>
      <c r="L4" s="11" t="s">
        <v>68</v>
      </c>
      <c r="M4" s="11" t="str">
        <f>LOOKUP(L4, glossary!A$3:B$10)</f>
        <v>Commuter Rail</v>
      </c>
      <c r="N4" s="11" t="s">
        <v>7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>
        <v>6890954</v>
      </c>
      <c r="AI4" s="29">
        <v>0</v>
      </c>
      <c r="AJ4" s="29">
        <v>0</v>
      </c>
      <c r="AK4" s="29"/>
    </row>
    <row r="5" spans="1:37">
      <c r="A5" s="11">
        <v>2013</v>
      </c>
      <c r="B5" s="11" t="s">
        <v>0</v>
      </c>
      <c r="C5" s="11" t="s">
        <v>61</v>
      </c>
      <c r="D5" s="11" t="s">
        <v>2</v>
      </c>
      <c r="E5" s="11" t="s">
        <v>3</v>
      </c>
      <c r="F5" s="11" t="s">
        <v>4</v>
      </c>
      <c r="G5" s="11">
        <v>2010</v>
      </c>
      <c r="H5" s="11" t="s">
        <v>5</v>
      </c>
      <c r="I5" s="11">
        <v>37</v>
      </c>
      <c r="J5" s="11">
        <v>523</v>
      </c>
      <c r="K5" s="11">
        <v>1362416</v>
      </c>
      <c r="L5" s="11" t="s">
        <v>63</v>
      </c>
      <c r="M5" s="11" t="str">
        <f>LOOKUP(L5, glossary!A$3:B$10)</f>
        <v>Demand Response</v>
      </c>
      <c r="N5" s="11" t="s">
        <v>7</v>
      </c>
      <c r="O5" s="29">
        <v>771379</v>
      </c>
      <c r="P5" s="29">
        <v>912288</v>
      </c>
      <c r="Q5" s="29">
        <v>1166888</v>
      </c>
      <c r="R5" s="29">
        <v>1274251</v>
      </c>
      <c r="S5" s="29">
        <v>1408765</v>
      </c>
      <c r="T5" s="29"/>
      <c r="U5" s="29">
        <v>1980256</v>
      </c>
      <c r="V5" s="29">
        <v>2073441</v>
      </c>
      <c r="W5" s="29">
        <v>1643382</v>
      </c>
      <c r="X5" s="29">
        <v>1182056</v>
      </c>
      <c r="Y5" s="29">
        <v>1477975</v>
      </c>
      <c r="Z5" s="29">
        <v>1620964</v>
      </c>
      <c r="AA5" s="29">
        <v>2243984</v>
      </c>
      <c r="AB5" s="29">
        <v>2657279</v>
      </c>
      <c r="AC5" s="29">
        <v>2440850</v>
      </c>
      <c r="AD5" s="29">
        <v>3405895</v>
      </c>
      <c r="AE5" s="29">
        <v>3186519</v>
      </c>
      <c r="AF5" s="29">
        <v>3383802</v>
      </c>
      <c r="AG5" s="29">
        <v>4157686</v>
      </c>
      <c r="AH5" s="29">
        <v>62501</v>
      </c>
      <c r="AI5" s="29">
        <v>997269</v>
      </c>
      <c r="AJ5" s="29">
        <v>6809517</v>
      </c>
      <c r="AK5" s="29">
        <v>31294687</v>
      </c>
    </row>
    <row r="6" spans="1:37">
      <c r="A6" s="11">
        <v>2012</v>
      </c>
      <c r="B6" s="11" t="s">
        <v>0</v>
      </c>
      <c r="C6" s="11" t="s">
        <v>1</v>
      </c>
      <c r="D6" s="11" t="s">
        <v>2</v>
      </c>
      <c r="E6" s="11" t="s">
        <v>3</v>
      </c>
      <c r="F6" s="11" t="s">
        <v>4</v>
      </c>
      <c r="G6" s="11">
        <v>2010</v>
      </c>
      <c r="H6" s="11" t="s">
        <v>5</v>
      </c>
      <c r="I6" s="11">
        <v>37</v>
      </c>
      <c r="J6" s="11">
        <v>523</v>
      </c>
      <c r="K6" s="11">
        <v>1362416</v>
      </c>
      <c r="L6" s="11" t="s">
        <v>63</v>
      </c>
      <c r="M6" s="11" t="str">
        <f>LOOKUP(L6, glossary!A$3:B$10)</f>
        <v>Demand Response</v>
      </c>
      <c r="N6" s="11" t="s">
        <v>6</v>
      </c>
      <c r="O6" s="29">
        <v>9175725</v>
      </c>
      <c r="P6" s="29">
        <v>9975271</v>
      </c>
      <c r="Q6" s="29">
        <v>10580734</v>
      </c>
      <c r="R6" s="29">
        <v>11276918</v>
      </c>
      <c r="S6" s="29">
        <v>11654730</v>
      </c>
      <c r="T6" s="29"/>
      <c r="U6" s="29">
        <v>13194602</v>
      </c>
      <c r="V6" s="29">
        <v>12884112</v>
      </c>
      <c r="W6" s="29">
        <v>12988851</v>
      </c>
      <c r="X6" s="29">
        <v>12398993</v>
      </c>
      <c r="Y6" s="29">
        <v>13389375</v>
      </c>
      <c r="Z6" s="29">
        <v>14685427</v>
      </c>
      <c r="AA6" s="29">
        <v>18002143</v>
      </c>
      <c r="AB6" s="29">
        <v>18133271</v>
      </c>
      <c r="AC6" s="29">
        <v>21075187</v>
      </c>
      <c r="AD6" s="29">
        <v>20998056</v>
      </c>
      <c r="AE6" s="29">
        <v>22511374</v>
      </c>
      <c r="AF6" s="29">
        <v>24064069</v>
      </c>
      <c r="AG6" s="29">
        <v>24154990</v>
      </c>
      <c r="AH6" s="29">
        <v>25631904</v>
      </c>
      <c r="AI6" s="29">
        <v>24581584</v>
      </c>
      <c r="AJ6" s="29">
        <v>23163134</v>
      </c>
      <c r="AK6" s="29"/>
    </row>
    <row r="7" spans="1:37">
      <c r="A7" s="11">
        <v>2013</v>
      </c>
      <c r="B7" s="11" t="s">
        <v>0</v>
      </c>
      <c r="C7" s="11" t="s">
        <v>61</v>
      </c>
      <c r="D7" s="11" t="s">
        <v>2</v>
      </c>
      <c r="E7" s="11" t="s">
        <v>3</v>
      </c>
      <c r="F7" s="11" t="s">
        <v>4</v>
      </c>
      <c r="G7" s="11">
        <v>2010</v>
      </c>
      <c r="H7" s="11" t="s">
        <v>5</v>
      </c>
      <c r="I7" s="11">
        <v>37</v>
      </c>
      <c r="J7" s="11">
        <v>523</v>
      </c>
      <c r="K7" s="11">
        <v>1362416</v>
      </c>
      <c r="L7" s="11" t="s">
        <v>64</v>
      </c>
      <c r="M7" s="11" t="str">
        <f>LOOKUP(L7, glossary!A$3:B$10)</f>
        <v>Demand Response-Taxi</v>
      </c>
      <c r="N7" s="11" t="s">
        <v>7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>
        <v>3513469</v>
      </c>
      <c r="AI7" s="29">
        <v>2427171</v>
      </c>
      <c r="AJ7" s="29">
        <v>857354</v>
      </c>
      <c r="AK7" s="29">
        <v>456086</v>
      </c>
    </row>
    <row r="8" spans="1:37">
      <c r="A8" s="11">
        <v>2013</v>
      </c>
      <c r="B8" s="11" t="s">
        <v>0</v>
      </c>
      <c r="C8" s="11" t="s">
        <v>61</v>
      </c>
      <c r="D8" s="11" t="s">
        <v>2</v>
      </c>
      <c r="E8" s="11" t="s">
        <v>3</v>
      </c>
      <c r="F8" s="11" t="s">
        <v>4</v>
      </c>
      <c r="G8" s="11">
        <v>2010</v>
      </c>
      <c r="H8" s="11" t="s">
        <v>5</v>
      </c>
      <c r="I8" s="11">
        <v>37</v>
      </c>
      <c r="J8" s="11">
        <v>523</v>
      </c>
      <c r="K8" s="11">
        <v>1362416</v>
      </c>
      <c r="L8" s="11" t="s">
        <v>65</v>
      </c>
      <c r="M8" s="11" t="str">
        <f>LOOKUP(L8, glossary!A$3:B$10)</f>
        <v>Bus</v>
      </c>
      <c r="N8" s="11" t="s">
        <v>7</v>
      </c>
      <c r="O8" s="29">
        <v>6252937</v>
      </c>
      <c r="P8" s="29">
        <v>7884566</v>
      </c>
      <c r="Q8" s="29">
        <v>8577120</v>
      </c>
      <c r="R8" s="29">
        <v>9394921</v>
      </c>
      <c r="S8" s="29">
        <v>8972532</v>
      </c>
      <c r="T8" s="29"/>
      <c r="U8" s="29">
        <v>10521687</v>
      </c>
      <c r="V8" s="29">
        <v>10391999</v>
      </c>
      <c r="W8" s="29">
        <v>10556753</v>
      </c>
      <c r="X8" s="29">
        <v>14310825</v>
      </c>
      <c r="Y8" s="29">
        <v>15913136</v>
      </c>
      <c r="Z8" s="29">
        <v>17204539</v>
      </c>
      <c r="AA8" s="29">
        <v>18606736</v>
      </c>
      <c r="AB8" s="29">
        <v>16154601</v>
      </c>
      <c r="AC8" s="29">
        <v>17098056</v>
      </c>
      <c r="AD8" s="29">
        <v>20443732</v>
      </c>
      <c r="AE8" s="29">
        <v>23663839</v>
      </c>
      <c r="AF8" s="29">
        <v>28920679</v>
      </c>
      <c r="AG8" s="29">
        <v>30997088</v>
      </c>
      <c r="AH8" s="29">
        <v>31958303</v>
      </c>
      <c r="AI8" s="29">
        <v>34272011</v>
      </c>
      <c r="AJ8" s="29">
        <v>40771283</v>
      </c>
      <c r="AK8" s="29">
        <v>111871716</v>
      </c>
    </row>
    <row r="9" spans="1:37">
      <c r="A9" s="11">
        <v>2012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4</v>
      </c>
      <c r="G9" s="11">
        <v>2010</v>
      </c>
      <c r="H9" s="11" t="s">
        <v>5</v>
      </c>
      <c r="I9" s="11">
        <v>37</v>
      </c>
      <c r="J9" s="11">
        <v>523</v>
      </c>
      <c r="K9" s="11">
        <v>1362416</v>
      </c>
      <c r="L9" s="11" t="s">
        <v>65</v>
      </c>
      <c r="M9" s="11" t="str">
        <f>LOOKUP(L9, glossary!A$3:B$10)</f>
        <v>Bus</v>
      </c>
      <c r="N9" s="11" t="s">
        <v>6</v>
      </c>
      <c r="O9" s="29">
        <v>25409356</v>
      </c>
      <c r="P9" s="29">
        <v>26517308</v>
      </c>
      <c r="Q9" s="29">
        <v>27128630</v>
      </c>
      <c r="R9" s="29">
        <v>30877779</v>
      </c>
      <c r="S9" s="29">
        <v>32918815</v>
      </c>
      <c r="T9" s="29"/>
      <c r="U9" s="29">
        <v>43569509</v>
      </c>
      <c r="V9" s="29">
        <v>41609744</v>
      </c>
      <c r="W9" s="29">
        <v>46004851</v>
      </c>
      <c r="X9" s="29">
        <v>47816488</v>
      </c>
      <c r="Y9" s="29">
        <v>53357208</v>
      </c>
      <c r="Z9" s="29">
        <v>58079286</v>
      </c>
      <c r="AA9" s="29">
        <v>68082333</v>
      </c>
      <c r="AB9" s="29">
        <v>73021190</v>
      </c>
      <c r="AC9" s="29">
        <v>79919356</v>
      </c>
      <c r="AD9" s="29">
        <v>82060749</v>
      </c>
      <c r="AE9" s="29">
        <v>83628954</v>
      </c>
      <c r="AF9" s="29">
        <v>86698757</v>
      </c>
      <c r="AG9" s="29">
        <v>84051692</v>
      </c>
      <c r="AH9" s="29">
        <v>76179798</v>
      </c>
      <c r="AI9" s="29">
        <v>80191085</v>
      </c>
      <c r="AJ9" s="29">
        <v>69517774</v>
      </c>
      <c r="AK9" s="29"/>
    </row>
    <row r="10" spans="1:37">
      <c r="A10" s="11">
        <v>2012</v>
      </c>
      <c r="B10" s="11" t="s">
        <v>0</v>
      </c>
      <c r="C10" s="11" t="s">
        <v>1</v>
      </c>
      <c r="D10" s="11" t="s">
        <v>2</v>
      </c>
      <c r="E10" s="11" t="s">
        <v>3</v>
      </c>
      <c r="F10" s="11" t="s">
        <v>4</v>
      </c>
      <c r="G10" s="11">
        <v>2010</v>
      </c>
      <c r="H10" s="11" t="s">
        <v>5</v>
      </c>
      <c r="I10" s="11">
        <v>37</v>
      </c>
      <c r="J10" s="11">
        <v>523</v>
      </c>
      <c r="K10" s="11">
        <v>1362416</v>
      </c>
      <c r="L10" s="11" t="s">
        <v>69</v>
      </c>
      <c r="M10" s="11" t="str">
        <f>LOOKUP(L10, glossary!A$3:B$10)</f>
        <v>BRT</v>
      </c>
      <c r="N10" s="11" t="s">
        <v>7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>
        <v>0</v>
      </c>
      <c r="AK10" s="29"/>
    </row>
    <row r="11" spans="1:37">
      <c r="A11" s="11">
        <v>2013</v>
      </c>
      <c r="B11" s="11" t="s">
        <v>0</v>
      </c>
      <c r="C11" s="11" t="s">
        <v>61</v>
      </c>
      <c r="D11" s="11" t="s">
        <v>2</v>
      </c>
      <c r="E11" s="11" t="s">
        <v>3</v>
      </c>
      <c r="F11" s="11" t="s">
        <v>4</v>
      </c>
      <c r="G11" s="11">
        <v>2010</v>
      </c>
      <c r="H11" s="11" t="s">
        <v>5</v>
      </c>
      <c r="I11" s="11">
        <v>37</v>
      </c>
      <c r="J11" s="11">
        <v>523</v>
      </c>
      <c r="K11" s="11">
        <v>1362416</v>
      </c>
      <c r="L11" s="11" t="s">
        <v>66</v>
      </c>
      <c r="M11" s="11" t="str">
        <f>LOOKUP(L11, glossary!A$3:B$10)</f>
        <v>Vanpool</v>
      </c>
      <c r="N11" s="11" t="s">
        <v>6</v>
      </c>
      <c r="O11" s="29"/>
      <c r="P11" s="29"/>
      <c r="Q11" s="29"/>
      <c r="R11" s="29"/>
      <c r="S11" s="29"/>
      <c r="T11" s="29"/>
      <c r="U11" s="29"/>
      <c r="V11" s="29"/>
      <c r="W11" s="29"/>
      <c r="X11" s="29">
        <v>435700</v>
      </c>
      <c r="Y11" s="29">
        <v>603258</v>
      </c>
      <c r="Z11" s="29">
        <v>641912</v>
      </c>
      <c r="AA11" s="29">
        <v>709740</v>
      </c>
      <c r="AB11" s="29">
        <v>792602</v>
      </c>
      <c r="AC11" s="29">
        <v>863303</v>
      </c>
      <c r="AD11" s="29">
        <v>1168692</v>
      </c>
      <c r="AE11" s="29">
        <v>1402764</v>
      </c>
      <c r="AF11" s="29">
        <v>1554255</v>
      </c>
      <c r="AG11" s="29">
        <v>1476802</v>
      </c>
      <c r="AH11" s="29">
        <v>1214428</v>
      </c>
      <c r="AI11" s="29">
        <v>1240439</v>
      </c>
      <c r="AJ11" s="29">
        <v>2220742</v>
      </c>
      <c r="AK11" s="29">
        <v>2137476</v>
      </c>
    </row>
    <row r="12" spans="1:37">
      <c r="A12" s="11">
        <v>2012</v>
      </c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>
        <v>2010</v>
      </c>
      <c r="H12" s="11" t="s">
        <v>5</v>
      </c>
      <c r="I12" s="11">
        <v>37</v>
      </c>
      <c r="J12" s="11">
        <v>523</v>
      </c>
      <c r="K12" s="11">
        <v>1362416</v>
      </c>
      <c r="L12" s="11" t="s">
        <v>66</v>
      </c>
      <c r="M12" s="11" t="str">
        <f>LOOKUP(L12, glossary!A$3:B$10)</f>
        <v>Vanpool</v>
      </c>
      <c r="N12" s="11" t="s">
        <v>7</v>
      </c>
      <c r="O12" s="29">
        <v>267718</v>
      </c>
      <c r="P12" s="29">
        <v>396455</v>
      </c>
      <c r="Q12" s="29">
        <v>564659</v>
      </c>
      <c r="R12" s="29">
        <v>790214</v>
      </c>
      <c r="S12" s="29">
        <v>1047375</v>
      </c>
      <c r="T12" s="29"/>
      <c r="U12" s="29">
        <v>0</v>
      </c>
      <c r="V12" s="29">
        <v>0</v>
      </c>
      <c r="W12" s="29">
        <v>0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>
        <v>0</v>
      </c>
      <c r="AJ12" s="29">
        <v>0</v>
      </c>
      <c r="AK12" s="29"/>
    </row>
    <row r="13" spans="1:37">
      <c r="A13" s="11">
        <v>2013</v>
      </c>
      <c r="B13" s="11" t="s">
        <v>0</v>
      </c>
      <c r="C13" s="11" t="s">
        <v>61</v>
      </c>
      <c r="D13" s="11" t="s">
        <v>2</v>
      </c>
      <c r="E13" s="11" t="s">
        <v>3</v>
      </c>
      <c r="F13" s="11" t="s">
        <v>4</v>
      </c>
      <c r="G13" s="11">
        <v>2010</v>
      </c>
      <c r="H13" s="11" t="s">
        <v>5</v>
      </c>
      <c r="I13" s="11">
        <v>37</v>
      </c>
      <c r="J13" s="11">
        <v>523</v>
      </c>
      <c r="K13" s="11">
        <v>1362416</v>
      </c>
      <c r="L13" s="11" t="s">
        <v>67</v>
      </c>
      <c r="M13" s="11" t="str">
        <f>LOOKUP(L13, glossary!A$3:B$10)</f>
        <v>Hybrid Rail</v>
      </c>
      <c r="N13" s="11" t="s">
        <v>7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>
        <v>9388517</v>
      </c>
      <c r="AJ13" s="29">
        <v>11358085</v>
      </c>
      <c r="AK13" s="29">
        <v>13712449</v>
      </c>
    </row>
    <row r="15" spans="1:37">
      <c r="A15" s="11" t="s">
        <v>75</v>
      </c>
      <c r="N15" s="11" t="s">
        <v>75</v>
      </c>
      <c r="O15" s="29">
        <f>O2+O3+O8+O9+O10</f>
        <v>31662293</v>
      </c>
      <c r="P15" s="29">
        <f t="shared" ref="P15:AK15" si="0">P2+P3+P8+P9+P10</f>
        <v>34401874</v>
      </c>
      <c r="Q15" s="29">
        <f t="shared" si="0"/>
        <v>35705750</v>
      </c>
      <c r="R15" s="29">
        <f t="shared" si="0"/>
        <v>40272700</v>
      </c>
      <c r="S15" s="29">
        <f t="shared" si="0"/>
        <v>41891347</v>
      </c>
      <c r="T15" s="29"/>
      <c r="U15" s="29">
        <f t="shared" si="0"/>
        <v>54091196</v>
      </c>
      <c r="V15" s="29">
        <f t="shared" si="0"/>
        <v>52001743</v>
      </c>
      <c r="W15" s="29">
        <f t="shared" si="0"/>
        <v>56561604</v>
      </c>
      <c r="X15" s="29">
        <f t="shared" si="0"/>
        <v>62127313</v>
      </c>
      <c r="Y15" s="29">
        <f t="shared" si="0"/>
        <v>69270344</v>
      </c>
      <c r="Z15" s="29">
        <f t="shared" si="0"/>
        <v>75283825</v>
      </c>
      <c r="AA15" s="29">
        <f t="shared" si="0"/>
        <v>86689069</v>
      </c>
      <c r="AB15" s="29">
        <f t="shared" si="0"/>
        <v>89175791</v>
      </c>
      <c r="AC15" s="29">
        <f t="shared" si="0"/>
        <v>97017412</v>
      </c>
      <c r="AD15" s="29">
        <f t="shared" si="0"/>
        <v>102504481</v>
      </c>
      <c r="AE15" s="29">
        <f t="shared" si="0"/>
        <v>107292793</v>
      </c>
      <c r="AF15" s="29">
        <f t="shared" si="0"/>
        <v>115619436</v>
      </c>
      <c r="AG15" s="29">
        <f t="shared" si="0"/>
        <v>115048780</v>
      </c>
      <c r="AH15" s="29">
        <f t="shared" si="0"/>
        <v>108138101</v>
      </c>
      <c r="AI15" s="29">
        <f t="shared" si="0"/>
        <v>114463096</v>
      </c>
      <c r="AJ15" s="29">
        <f t="shared" si="0"/>
        <v>120052581</v>
      </c>
      <c r="AK15" s="29">
        <f t="shared" si="0"/>
        <v>119596466</v>
      </c>
    </row>
    <row r="16" spans="1:37">
      <c r="N16" s="11" t="s">
        <v>76</v>
      </c>
      <c r="O16" s="29">
        <f>SUM(O2:O13)</f>
        <v>41877115</v>
      </c>
      <c r="P16" s="29">
        <f t="shared" ref="P16:AK16" si="1">SUM(P2:P13)</f>
        <v>45685888</v>
      </c>
      <c r="Q16" s="29">
        <f t="shared" si="1"/>
        <v>48018031</v>
      </c>
      <c r="R16" s="29">
        <f t="shared" si="1"/>
        <v>53614083</v>
      </c>
      <c r="S16" s="29">
        <f t="shared" si="1"/>
        <v>56002217</v>
      </c>
      <c r="T16" s="29"/>
      <c r="U16" s="29">
        <f t="shared" si="1"/>
        <v>69266054</v>
      </c>
      <c r="V16" s="29">
        <f t="shared" si="1"/>
        <v>66959296</v>
      </c>
      <c r="W16" s="29">
        <f t="shared" si="1"/>
        <v>71193837</v>
      </c>
      <c r="X16" s="29">
        <f t="shared" si="1"/>
        <v>76144062</v>
      </c>
      <c r="Y16" s="29">
        <f t="shared" si="1"/>
        <v>84740952</v>
      </c>
      <c r="Z16" s="29">
        <f t="shared" si="1"/>
        <v>92232128</v>
      </c>
      <c r="AA16" s="29">
        <f t="shared" si="1"/>
        <v>107644936</v>
      </c>
      <c r="AB16" s="29">
        <f t="shared" si="1"/>
        <v>110758943</v>
      </c>
      <c r="AC16" s="29">
        <f t="shared" si="1"/>
        <v>121396752</v>
      </c>
      <c r="AD16" s="29">
        <f t="shared" si="1"/>
        <v>128077124</v>
      </c>
      <c r="AE16" s="29">
        <f t="shared" si="1"/>
        <v>134393450</v>
      </c>
      <c r="AF16" s="29">
        <f t="shared" si="1"/>
        <v>144621562</v>
      </c>
      <c r="AG16" s="29">
        <f t="shared" si="1"/>
        <v>144838258</v>
      </c>
      <c r="AH16" s="29">
        <f t="shared" si="1"/>
        <v>145451357</v>
      </c>
      <c r="AI16" s="29">
        <f t="shared" si="1"/>
        <v>153098076</v>
      </c>
      <c r="AJ16" s="29">
        <f t="shared" si="1"/>
        <v>164461413</v>
      </c>
      <c r="AK16" s="29">
        <f t="shared" si="1"/>
        <v>167197164</v>
      </c>
    </row>
    <row r="17" spans="14:37">
      <c r="N17" s="11" t="s">
        <v>77</v>
      </c>
      <c r="O17" s="78">
        <f>O15/O16</f>
        <v>0.75607627220738582</v>
      </c>
      <c r="P17" s="78">
        <f t="shared" ref="P17:AK17" si="2">P15/P16</f>
        <v>0.75300876279344731</v>
      </c>
      <c r="Q17" s="78">
        <f t="shared" si="2"/>
        <v>0.7435904650067805</v>
      </c>
      <c r="R17" s="78">
        <f t="shared" si="2"/>
        <v>0.75115898186676067</v>
      </c>
      <c r="S17" s="78">
        <f t="shared" si="2"/>
        <v>0.74803015387765814</v>
      </c>
      <c r="T17" s="78"/>
      <c r="U17" s="78">
        <f t="shared" si="2"/>
        <v>0.78091926530129752</v>
      </c>
      <c r="V17" s="78">
        <f t="shared" si="2"/>
        <v>0.77661723026478657</v>
      </c>
      <c r="W17" s="78">
        <f t="shared" si="2"/>
        <v>0.79447331936892229</v>
      </c>
      <c r="X17" s="78">
        <f t="shared" si="2"/>
        <v>0.81591802916949718</v>
      </c>
      <c r="Y17" s="78">
        <f t="shared" si="2"/>
        <v>0.81743646212518362</v>
      </c>
      <c r="Z17" s="78">
        <f t="shared" si="2"/>
        <v>0.81624295820215709</v>
      </c>
      <c r="AA17" s="78">
        <f t="shared" si="2"/>
        <v>0.805324172425538</v>
      </c>
      <c r="AB17" s="78">
        <f t="shared" si="2"/>
        <v>0.80513400168508287</v>
      </c>
      <c r="AC17" s="78">
        <f t="shared" si="2"/>
        <v>0.79917634040159491</v>
      </c>
      <c r="AD17" s="78">
        <f t="shared" si="2"/>
        <v>0.80033403154805383</v>
      </c>
      <c r="AE17" s="78">
        <f t="shared" si="2"/>
        <v>0.79834837932949854</v>
      </c>
      <c r="AF17" s="78">
        <f t="shared" si="2"/>
        <v>0.79946195021735422</v>
      </c>
      <c r="AG17" s="78">
        <f t="shared" si="2"/>
        <v>0.7943259024835827</v>
      </c>
      <c r="AH17" s="78">
        <f t="shared" si="2"/>
        <v>0.74346574160872214</v>
      </c>
      <c r="AI17" s="78">
        <f t="shared" si="2"/>
        <v>0.74764555499704644</v>
      </c>
      <c r="AJ17" s="78">
        <f t="shared" si="2"/>
        <v>0.72997415509253838</v>
      </c>
      <c r="AK17" s="78">
        <f t="shared" si="2"/>
        <v>0.71530200117509168</v>
      </c>
    </row>
    <row r="18" spans="14:37">
      <c r="N18" s="11" t="s">
        <v>78</v>
      </c>
      <c r="O18" s="17">
        <f>O15/O15</f>
        <v>1</v>
      </c>
      <c r="P18" s="17">
        <f>P15/$O$15</f>
        <v>1.086525034684001</v>
      </c>
      <c r="Q18" s="17">
        <f t="shared" ref="Q18:AK18" si="3">Q15/$O$15</f>
        <v>1.1277057539705035</v>
      </c>
      <c r="R18" s="17">
        <f t="shared" si="3"/>
        <v>1.2719451493926861</v>
      </c>
      <c r="S18" s="17">
        <f t="shared" si="3"/>
        <v>1.3230673786007854</v>
      </c>
      <c r="T18" s="17"/>
      <c r="U18" s="17">
        <f t="shared" si="3"/>
        <v>1.7083789856912763</v>
      </c>
      <c r="V18" s="17">
        <f t="shared" si="3"/>
        <v>1.6423871448602918</v>
      </c>
      <c r="W18" s="17">
        <f t="shared" si="3"/>
        <v>1.7864026462012716</v>
      </c>
      <c r="X18" s="17">
        <f t="shared" si="3"/>
        <v>1.962186156258487</v>
      </c>
      <c r="Y18" s="17">
        <f t="shared" si="3"/>
        <v>2.1877867152577988</v>
      </c>
      <c r="Z18" s="17">
        <f t="shared" si="3"/>
        <v>2.3777123469863666</v>
      </c>
      <c r="AA18" s="17">
        <f t="shared" si="3"/>
        <v>2.7379276984140093</v>
      </c>
      <c r="AB18" s="17">
        <f t="shared" si="3"/>
        <v>2.8164666090355488</v>
      </c>
      <c r="AC18" s="17">
        <f t="shared" si="3"/>
        <v>3.0641309522339397</v>
      </c>
      <c r="AD18" s="17">
        <f t="shared" si="3"/>
        <v>3.2374307508303333</v>
      </c>
      <c r="AE18" s="17">
        <f t="shared" si="3"/>
        <v>3.3886614908149579</v>
      </c>
      <c r="AF18" s="17">
        <f t="shared" si="3"/>
        <v>3.6516444339644005</v>
      </c>
      <c r="AG18" s="17">
        <f t="shared" si="3"/>
        <v>3.6336212288857284</v>
      </c>
      <c r="AH18" s="17">
        <f t="shared" si="3"/>
        <v>3.4153591150205074</v>
      </c>
      <c r="AI18" s="17">
        <f t="shared" si="3"/>
        <v>3.6151233898315578</v>
      </c>
      <c r="AJ18" s="17">
        <f t="shared" si="3"/>
        <v>3.7916578246559718</v>
      </c>
      <c r="AK18" s="17">
        <f t="shared" si="3"/>
        <v>3.7772522034332763</v>
      </c>
    </row>
    <row r="19" spans="14:37">
      <c r="N19" s="11" t="s">
        <v>79</v>
      </c>
      <c r="O19" s="29">
        <f>SUM(O5:O7)</f>
        <v>9947104</v>
      </c>
      <c r="P19" s="29">
        <f t="shared" ref="P19:AK19" si="4">SUM(P5:P7)</f>
        <v>10887559</v>
      </c>
      <c r="Q19" s="29">
        <f t="shared" si="4"/>
        <v>11747622</v>
      </c>
      <c r="R19" s="29">
        <f t="shared" si="4"/>
        <v>12551169</v>
      </c>
      <c r="S19" s="29">
        <f t="shared" si="4"/>
        <v>13063495</v>
      </c>
      <c r="T19" s="29">
        <f t="shared" si="4"/>
        <v>0</v>
      </c>
      <c r="U19" s="29">
        <f t="shared" si="4"/>
        <v>15174858</v>
      </c>
      <c r="V19" s="29">
        <f t="shared" si="4"/>
        <v>14957553</v>
      </c>
      <c r="W19" s="29">
        <f t="shared" si="4"/>
        <v>14632233</v>
      </c>
      <c r="X19" s="29">
        <f t="shared" si="4"/>
        <v>13581049</v>
      </c>
      <c r="Y19" s="29">
        <f t="shared" si="4"/>
        <v>14867350</v>
      </c>
      <c r="Z19" s="29">
        <f t="shared" si="4"/>
        <v>16306391</v>
      </c>
      <c r="AA19" s="29">
        <f t="shared" si="4"/>
        <v>20246127</v>
      </c>
      <c r="AB19" s="29">
        <f t="shared" si="4"/>
        <v>20790550</v>
      </c>
      <c r="AC19" s="29">
        <f t="shared" si="4"/>
        <v>23516037</v>
      </c>
      <c r="AD19" s="29">
        <f t="shared" si="4"/>
        <v>24403951</v>
      </c>
      <c r="AE19" s="29">
        <f t="shared" si="4"/>
        <v>25697893</v>
      </c>
      <c r="AF19" s="29">
        <f t="shared" si="4"/>
        <v>27447871</v>
      </c>
      <c r="AG19" s="29">
        <f t="shared" si="4"/>
        <v>28312676</v>
      </c>
      <c r="AH19" s="29">
        <f t="shared" si="4"/>
        <v>29207874</v>
      </c>
      <c r="AI19" s="29">
        <f t="shared" si="4"/>
        <v>28006024</v>
      </c>
      <c r="AJ19" s="29">
        <f t="shared" si="4"/>
        <v>30830005</v>
      </c>
      <c r="AK19" s="29">
        <f t="shared" si="4"/>
        <v>31750773</v>
      </c>
    </row>
    <row r="20" spans="14:37">
      <c r="N20" s="11" t="s">
        <v>80</v>
      </c>
      <c r="O20" s="11">
        <f>O19/O19</f>
        <v>1</v>
      </c>
      <c r="P20" s="17">
        <f>P19/$O$19</f>
        <v>1.0945456084504595</v>
      </c>
      <c r="Q20" s="17">
        <f t="shared" ref="Q20:AK20" si="5">Q19/$O$19</f>
        <v>1.1810092666166956</v>
      </c>
      <c r="R20" s="17">
        <f t="shared" si="5"/>
        <v>1.2617912711076511</v>
      </c>
      <c r="S20" s="17">
        <f t="shared" si="5"/>
        <v>1.3132963121728696</v>
      </c>
      <c r="T20" s="17">
        <f t="shared" si="5"/>
        <v>0</v>
      </c>
      <c r="U20" s="17">
        <f t="shared" si="5"/>
        <v>1.5255553777260196</v>
      </c>
      <c r="V20" s="17">
        <f t="shared" si="5"/>
        <v>1.5037093208234276</v>
      </c>
      <c r="W20" s="17">
        <f t="shared" si="5"/>
        <v>1.4710043244747415</v>
      </c>
      <c r="X20" s="17">
        <f t="shared" si="5"/>
        <v>1.3653269333466302</v>
      </c>
      <c r="Y20" s="17">
        <f t="shared" si="5"/>
        <v>1.4946410533156183</v>
      </c>
      <c r="Z20" s="17">
        <f t="shared" si="5"/>
        <v>1.6393103962721209</v>
      </c>
      <c r="AA20" s="17">
        <f t="shared" si="5"/>
        <v>2.0353790409751422</v>
      </c>
      <c r="AB20" s="17">
        <f t="shared" si="5"/>
        <v>2.0901108503540327</v>
      </c>
      <c r="AC20" s="17">
        <f t="shared" si="5"/>
        <v>2.3641088903865888</v>
      </c>
      <c r="AD20" s="17">
        <f t="shared" si="5"/>
        <v>2.453372458958909</v>
      </c>
      <c r="AE20" s="17">
        <f t="shared" si="5"/>
        <v>2.5834547422043643</v>
      </c>
      <c r="AF20" s="17">
        <f t="shared" si="5"/>
        <v>2.759383133020425</v>
      </c>
      <c r="AG20" s="17">
        <f t="shared" si="5"/>
        <v>2.8463235128535902</v>
      </c>
      <c r="AH20" s="17">
        <f t="shared" si="5"/>
        <v>2.9363193548594646</v>
      </c>
      <c r="AI20" s="17">
        <f t="shared" si="5"/>
        <v>2.8154952436407621</v>
      </c>
      <c r="AJ20" s="17">
        <f t="shared" si="5"/>
        <v>3.0993950601099578</v>
      </c>
      <c r="AK20" s="17">
        <f t="shared" si="5"/>
        <v>3.1919614995480092</v>
      </c>
    </row>
    <row r="21" spans="14:37">
      <c r="N21" s="11" t="s">
        <v>81</v>
      </c>
      <c r="O21" s="78">
        <f>O19/O16</f>
        <v>0.23753078501229133</v>
      </c>
      <c r="P21" s="78">
        <f t="shared" ref="P21:AK21" si="6">P19/P16</f>
        <v>0.23831339340498317</v>
      </c>
      <c r="Q21" s="78">
        <f t="shared" si="6"/>
        <v>0.24465022316304474</v>
      </c>
      <c r="R21" s="78">
        <f t="shared" si="6"/>
        <v>0.23410209216858191</v>
      </c>
      <c r="S21" s="78">
        <f t="shared" si="6"/>
        <v>0.23326746153638883</v>
      </c>
      <c r="T21" s="78"/>
      <c r="U21" s="78">
        <f t="shared" si="6"/>
        <v>0.21908073469870248</v>
      </c>
      <c r="V21" s="78">
        <f t="shared" si="6"/>
        <v>0.22338276973521345</v>
      </c>
      <c r="W21" s="78">
        <f t="shared" si="6"/>
        <v>0.20552668063107765</v>
      </c>
      <c r="X21" s="78">
        <f t="shared" si="6"/>
        <v>0.17835992253736083</v>
      </c>
      <c r="Y21" s="78">
        <f t="shared" si="6"/>
        <v>0.17544468936341429</v>
      </c>
      <c r="Z21" s="78">
        <f t="shared" si="6"/>
        <v>0.17679729779193645</v>
      </c>
      <c r="AA21" s="78">
        <f t="shared" si="6"/>
        <v>0.18808248443754011</v>
      </c>
      <c r="AB21" s="78">
        <f t="shared" si="6"/>
        <v>0.18770989896499826</v>
      </c>
      <c r="AC21" s="78">
        <f t="shared" si="6"/>
        <v>0.19371224198815468</v>
      </c>
      <c r="AD21" s="78">
        <f t="shared" si="6"/>
        <v>0.19054106024429468</v>
      </c>
      <c r="AE21" s="78">
        <f t="shared" si="6"/>
        <v>0.19121387984310248</v>
      </c>
      <c r="AF21" s="78">
        <f t="shared" si="6"/>
        <v>0.18979100087440626</v>
      </c>
      <c r="AG21" s="78">
        <f t="shared" si="6"/>
        <v>0.19547788264617211</v>
      </c>
      <c r="AH21" s="78">
        <f t="shared" si="6"/>
        <v>0.20080853559860565</v>
      </c>
      <c r="AI21" s="78">
        <f t="shared" si="6"/>
        <v>0.18292864764675423</v>
      </c>
      <c r="AJ21" s="78">
        <f t="shared" si="6"/>
        <v>0.18746041662672569</v>
      </c>
      <c r="AK21" s="78">
        <f t="shared" si="6"/>
        <v>0.18990018873765108</v>
      </c>
    </row>
  </sheetData>
  <autoFilter ref="A1:AK1">
    <sortState ref="A2:AK13">
      <sortCondition ref="L1:L13"/>
    </sortState>
  </autoFilter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AY25" sqref="AY25"/>
    </sheetView>
  </sheetViews>
  <sheetFormatPr baseColWidth="10" defaultRowHeight="15" x14ac:dyDescent="0"/>
  <cols>
    <col min="1" max="3" width="10.83203125" style="11"/>
    <col min="4" max="4" width="24.83203125" style="11" bestFit="1" customWidth="1"/>
    <col min="5" max="13" width="10.83203125" style="11"/>
    <col min="14" max="14" width="15.6640625" style="11" bestFit="1" customWidth="1"/>
    <col min="15" max="19" width="11.33203125" style="11" bestFit="1" customWidth="1"/>
    <col min="20" max="20" width="11" style="11" bestFit="1" customWidth="1"/>
    <col min="21" max="26" width="11.33203125" style="11" bestFit="1" customWidth="1"/>
    <col min="27" max="37" width="12.33203125" style="11" bestFit="1" customWidth="1"/>
    <col min="38" max="16384" width="10.83203125" style="11"/>
  </cols>
  <sheetData>
    <row r="1" spans="1:37" s="13" customFormat="1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74</v>
      </c>
      <c r="N1" s="13" t="s">
        <v>28</v>
      </c>
      <c r="O1" s="13" t="s">
        <v>29</v>
      </c>
      <c r="P1" s="13" t="s">
        <v>30</v>
      </c>
      <c r="Q1" s="13" t="s">
        <v>31</v>
      </c>
      <c r="R1" s="13" t="s">
        <v>32</v>
      </c>
      <c r="S1" s="13" t="s">
        <v>33</v>
      </c>
      <c r="T1" s="13" t="s">
        <v>34</v>
      </c>
      <c r="U1" s="13" t="s">
        <v>35</v>
      </c>
      <c r="V1" s="13" t="s">
        <v>36</v>
      </c>
      <c r="W1" s="13" t="s">
        <v>37</v>
      </c>
      <c r="X1" s="13" t="s">
        <v>38</v>
      </c>
      <c r="Y1" s="13" t="s">
        <v>39</v>
      </c>
      <c r="Z1" s="13" t="s">
        <v>40</v>
      </c>
      <c r="AA1" s="13" t="s">
        <v>41</v>
      </c>
      <c r="AB1" s="13" t="s">
        <v>42</v>
      </c>
      <c r="AC1" s="13" t="s">
        <v>43</v>
      </c>
      <c r="AD1" s="13" t="s">
        <v>44</v>
      </c>
      <c r="AE1" s="13" t="s">
        <v>45</v>
      </c>
      <c r="AF1" s="13" t="s">
        <v>46</v>
      </c>
      <c r="AG1" s="13" t="s">
        <v>47</v>
      </c>
      <c r="AH1" s="13" t="s">
        <v>48</v>
      </c>
      <c r="AI1" s="13" t="s">
        <v>49</v>
      </c>
      <c r="AJ1" s="13" t="s">
        <v>50</v>
      </c>
      <c r="AK1" s="13" t="s">
        <v>70</v>
      </c>
    </row>
    <row r="2" spans="1:37">
      <c r="A2" s="11">
        <v>2012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>
        <v>2010</v>
      </c>
      <c r="H2" s="11" t="s">
        <v>5</v>
      </c>
      <c r="I2" s="11">
        <v>37</v>
      </c>
      <c r="J2" s="11">
        <v>523</v>
      </c>
      <c r="K2" s="11">
        <v>1362416</v>
      </c>
      <c r="L2" s="11" t="s">
        <v>62</v>
      </c>
      <c r="M2" s="11" t="str">
        <f>LOOKUP(L2, glossary!A$3:B$10)</f>
        <v>Commuter Bus</v>
      </c>
      <c r="N2" s="11" t="s">
        <v>6</v>
      </c>
      <c r="AJ2" s="11">
        <v>520834</v>
      </c>
    </row>
    <row r="3" spans="1:37">
      <c r="A3" s="11">
        <v>2013</v>
      </c>
      <c r="B3" s="11" t="s">
        <v>0</v>
      </c>
      <c r="C3" s="11" t="s">
        <v>61</v>
      </c>
      <c r="D3" s="11" t="s">
        <v>2</v>
      </c>
      <c r="E3" s="11" t="s">
        <v>3</v>
      </c>
      <c r="F3" s="11" t="s">
        <v>4</v>
      </c>
      <c r="G3" s="11">
        <v>2010</v>
      </c>
      <c r="H3" s="11" t="s">
        <v>5</v>
      </c>
      <c r="I3" s="11">
        <v>37</v>
      </c>
      <c r="J3" s="11">
        <v>523</v>
      </c>
      <c r="K3" s="11">
        <v>1362416</v>
      </c>
      <c r="L3" s="11" t="s">
        <v>62</v>
      </c>
      <c r="M3" s="11" t="str">
        <f>LOOKUP(L3, glossary!A$3:B$10)</f>
        <v>Commuter Bus</v>
      </c>
      <c r="N3" s="11" t="s">
        <v>7</v>
      </c>
      <c r="AJ3" s="11">
        <v>78818</v>
      </c>
      <c r="AK3" s="11">
        <v>641492</v>
      </c>
    </row>
    <row r="4" spans="1:37">
      <c r="A4" s="11">
        <v>2012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>
        <v>2010</v>
      </c>
      <c r="H4" s="11" t="s">
        <v>5</v>
      </c>
      <c r="I4" s="11">
        <v>37</v>
      </c>
      <c r="J4" s="11">
        <v>523</v>
      </c>
      <c r="K4" s="11">
        <v>1362416</v>
      </c>
      <c r="L4" s="11" t="s">
        <v>68</v>
      </c>
      <c r="M4" s="11" t="str">
        <f>LOOKUP(L4, glossary!A$3:B$10)</f>
        <v>Commuter Rail</v>
      </c>
      <c r="N4" s="11" t="s">
        <v>7</v>
      </c>
      <c r="AH4" s="11">
        <v>120788</v>
      </c>
      <c r="AI4" s="11">
        <v>0</v>
      </c>
      <c r="AJ4" s="11">
        <v>0</v>
      </c>
    </row>
    <row r="5" spans="1:37">
      <c r="A5" s="11">
        <v>2012</v>
      </c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>
        <v>2010</v>
      </c>
      <c r="H5" s="11" t="s">
        <v>5</v>
      </c>
      <c r="I5" s="11">
        <v>37</v>
      </c>
      <c r="J5" s="11">
        <v>523</v>
      </c>
      <c r="K5" s="11">
        <v>1362416</v>
      </c>
      <c r="L5" s="11" t="s">
        <v>63</v>
      </c>
      <c r="M5" s="11" t="str">
        <f>LOOKUP(L5, glossary!A$3:B$10)</f>
        <v>Demand Response</v>
      </c>
      <c r="N5" s="11" t="s">
        <v>6</v>
      </c>
      <c r="O5" s="11">
        <v>362200</v>
      </c>
      <c r="P5" s="11">
        <v>357108</v>
      </c>
      <c r="Q5" s="11">
        <v>350840</v>
      </c>
      <c r="R5" s="11">
        <v>357048</v>
      </c>
      <c r="S5" s="11">
        <v>353287</v>
      </c>
      <c r="U5" s="11">
        <v>365836</v>
      </c>
      <c r="V5" s="11">
        <v>402381</v>
      </c>
      <c r="W5" s="11">
        <v>390088</v>
      </c>
      <c r="X5" s="11">
        <v>374040</v>
      </c>
      <c r="Y5" s="11">
        <v>355295</v>
      </c>
      <c r="Z5" s="11">
        <v>383731</v>
      </c>
      <c r="AA5" s="11">
        <v>387887</v>
      </c>
      <c r="AB5" s="11">
        <v>405237</v>
      </c>
      <c r="AC5" s="11">
        <v>430295</v>
      </c>
      <c r="AD5" s="11">
        <v>395635</v>
      </c>
      <c r="AE5" s="11">
        <v>422558</v>
      </c>
      <c r="AF5" s="11">
        <v>476000</v>
      </c>
      <c r="AG5" s="11">
        <v>445060</v>
      </c>
      <c r="AH5" s="11">
        <v>471760</v>
      </c>
      <c r="AI5" s="11">
        <v>464902</v>
      </c>
      <c r="AJ5" s="11">
        <v>382786</v>
      </c>
    </row>
    <row r="6" spans="1:37">
      <c r="A6" s="11">
        <v>2013</v>
      </c>
      <c r="B6" s="11" t="s">
        <v>0</v>
      </c>
      <c r="C6" s="11" t="s">
        <v>61</v>
      </c>
      <c r="D6" s="11" t="s">
        <v>2</v>
      </c>
      <c r="E6" s="11" t="s">
        <v>3</v>
      </c>
      <c r="F6" s="11" t="s">
        <v>4</v>
      </c>
      <c r="G6" s="11">
        <v>2010</v>
      </c>
      <c r="H6" s="11" t="s">
        <v>5</v>
      </c>
      <c r="I6" s="11">
        <v>37</v>
      </c>
      <c r="J6" s="11">
        <v>523</v>
      </c>
      <c r="K6" s="11">
        <v>1362416</v>
      </c>
      <c r="L6" s="11" t="s">
        <v>63</v>
      </c>
      <c r="M6" s="11" t="str">
        <f>LOOKUP(L6, glossary!A$3:B$10)</f>
        <v>Demand Response</v>
      </c>
      <c r="N6" s="11" t="s">
        <v>7</v>
      </c>
      <c r="O6" s="11">
        <v>66388</v>
      </c>
      <c r="P6" s="11">
        <v>67873</v>
      </c>
      <c r="Q6" s="11">
        <v>68864</v>
      </c>
      <c r="R6" s="11">
        <v>88995</v>
      </c>
      <c r="S6" s="11">
        <v>89662</v>
      </c>
      <c r="U6" s="11">
        <v>89954</v>
      </c>
      <c r="V6" s="11">
        <v>82833</v>
      </c>
      <c r="W6" s="11">
        <v>20148</v>
      </c>
      <c r="X6" s="11">
        <v>3404</v>
      </c>
      <c r="Y6" s="11">
        <v>3432</v>
      </c>
      <c r="Z6" s="11">
        <v>2857</v>
      </c>
      <c r="AA6" s="11">
        <v>2581</v>
      </c>
      <c r="AB6" s="11">
        <v>2010</v>
      </c>
      <c r="AC6" s="11">
        <v>1907</v>
      </c>
      <c r="AD6" s="11">
        <v>187445</v>
      </c>
      <c r="AE6" s="11">
        <v>251976</v>
      </c>
      <c r="AF6" s="11">
        <v>238563</v>
      </c>
      <c r="AG6" s="11">
        <v>257750</v>
      </c>
      <c r="AH6" s="11">
        <v>4730</v>
      </c>
      <c r="AI6" s="11">
        <v>55658</v>
      </c>
      <c r="AJ6" s="11">
        <v>195529</v>
      </c>
      <c r="AK6" s="11">
        <v>592042</v>
      </c>
    </row>
    <row r="7" spans="1:37">
      <c r="A7" s="11">
        <v>2013</v>
      </c>
      <c r="B7" s="11" t="s">
        <v>0</v>
      </c>
      <c r="C7" s="11" t="s">
        <v>61</v>
      </c>
      <c r="D7" s="11" t="s">
        <v>2</v>
      </c>
      <c r="E7" s="11" t="s">
        <v>3</v>
      </c>
      <c r="F7" s="11" t="s">
        <v>4</v>
      </c>
      <c r="G7" s="11">
        <v>2010</v>
      </c>
      <c r="H7" s="11" t="s">
        <v>5</v>
      </c>
      <c r="I7" s="11">
        <v>37</v>
      </c>
      <c r="J7" s="11">
        <v>523</v>
      </c>
      <c r="K7" s="11">
        <v>1362416</v>
      </c>
      <c r="L7" s="11" t="s">
        <v>64</v>
      </c>
      <c r="M7" s="11" t="str">
        <f>LOOKUP(L7, glossary!A$3:B$10)</f>
        <v>Demand Response-Taxi</v>
      </c>
      <c r="N7" s="11" t="s">
        <v>7</v>
      </c>
      <c r="AH7" s="11">
        <v>189609</v>
      </c>
      <c r="AI7" s="11">
        <v>126439</v>
      </c>
      <c r="AJ7" s="11">
        <v>33431</v>
      </c>
      <c r="AK7" s="11">
        <v>20144</v>
      </c>
    </row>
    <row r="8" spans="1:37">
      <c r="A8" s="11">
        <v>2012</v>
      </c>
      <c r="B8" s="11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>
        <v>2010</v>
      </c>
      <c r="H8" s="11" t="s">
        <v>5</v>
      </c>
      <c r="I8" s="11">
        <v>37</v>
      </c>
      <c r="J8" s="11">
        <v>523</v>
      </c>
      <c r="K8" s="11">
        <v>1362416</v>
      </c>
      <c r="L8" s="11" t="s">
        <v>65</v>
      </c>
      <c r="M8" s="11" t="str">
        <f>LOOKUP(L8, glossary!A$3:B$10)</f>
        <v>Bus</v>
      </c>
      <c r="N8" s="11" t="s">
        <v>6</v>
      </c>
      <c r="O8" s="11">
        <v>16849302</v>
      </c>
      <c r="P8" s="11">
        <v>16364451</v>
      </c>
      <c r="Q8" s="11">
        <v>14665055</v>
      </c>
      <c r="R8" s="11">
        <v>16454176</v>
      </c>
      <c r="S8" s="11">
        <v>18676333</v>
      </c>
      <c r="U8" s="11">
        <v>20588575</v>
      </c>
      <c r="V8" s="11">
        <v>20864821</v>
      </c>
      <c r="W8" s="11">
        <v>24495291</v>
      </c>
      <c r="X8" s="11">
        <v>27911325</v>
      </c>
      <c r="Y8" s="11">
        <v>23711161</v>
      </c>
      <c r="Z8" s="11">
        <v>22839783</v>
      </c>
      <c r="AA8" s="11">
        <v>24187262</v>
      </c>
      <c r="AB8" s="11">
        <v>24149411</v>
      </c>
      <c r="AC8" s="11">
        <v>22994745</v>
      </c>
      <c r="AD8" s="11">
        <v>25860778</v>
      </c>
      <c r="AE8" s="11">
        <v>23504100</v>
      </c>
      <c r="AF8" s="11">
        <v>24698018</v>
      </c>
      <c r="AG8" s="11">
        <v>25686673</v>
      </c>
      <c r="AH8" s="11">
        <v>22655438</v>
      </c>
      <c r="AI8" s="11">
        <v>21012071</v>
      </c>
      <c r="AJ8" s="11">
        <v>19010826</v>
      </c>
    </row>
    <row r="9" spans="1:37">
      <c r="A9" s="11">
        <v>2013</v>
      </c>
      <c r="B9" s="11" t="s">
        <v>0</v>
      </c>
      <c r="C9" s="11" t="s">
        <v>61</v>
      </c>
      <c r="D9" s="11" t="s">
        <v>2</v>
      </c>
      <c r="E9" s="11" t="s">
        <v>3</v>
      </c>
      <c r="F9" s="11" t="s">
        <v>4</v>
      </c>
      <c r="G9" s="11">
        <v>2010</v>
      </c>
      <c r="H9" s="11" t="s">
        <v>5</v>
      </c>
      <c r="I9" s="11">
        <v>37</v>
      </c>
      <c r="J9" s="11">
        <v>523</v>
      </c>
      <c r="K9" s="11">
        <v>1362416</v>
      </c>
      <c r="L9" s="11" t="s">
        <v>65</v>
      </c>
      <c r="M9" s="11" t="str">
        <f>LOOKUP(L9, glossary!A$3:B$10)</f>
        <v>Bus</v>
      </c>
      <c r="N9" s="11" t="s">
        <v>7</v>
      </c>
      <c r="O9" s="11">
        <v>9896803</v>
      </c>
      <c r="P9" s="11">
        <v>8829276</v>
      </c>
      <c r="Q9" s="11">
        <v>10838300</v>
      </c>
      <c r="R9" s="11">
        <v>9406686</v>
      </c>
      <c r="S9" s="11">
        <v>8647654</v>
      </c>
      <c r="U9" s="11">
        <v>11454867</v>
      </c>
      <c r="V9" s="11">
        <v>8649440</v>
      </c>
      <c r="W9" s="11">
        <v>11231912</v>
      </c>
      <c r="X9" s="11">
        <v>9594964</v>
      </c>
      <c r="Y9" s="11">
        <v>9648866</v>
      </c>
      <c r="Z9" s="11">
        <v>12082648</v>
      </c>
      <c r="AA9" s="11">
        <v>12406005</v>
      </c>
      <c r="AB9" s="11">
        <v>10913220</v>
      </c>
      <c r="AC9" s="11">
        <v>9481472</v>
      </c>
      <c r="AD9" s="11">
        <v>8603307</v>
      </c>
      <c r="AE9" s="11">
        <v>9536561</v>
      </c>
      <c r="AF9" s="11">
        <v>11641072</v>
      </c>
      <c r="AG9" s="11">
        <v>12730812</v>
      </c>
      <c r="AH9" s="11">
        <v>12158915</v>
      </c>
      <c r="AI9" s="11">
        <v>12474899</v>
      </c>
      <c r="AJ9" s="11">
        <v>14537552</v>
      </c>
      <c r="AK9" s="11">
        <v>34093992</v>
      </c>
    </row>
    <row r="10" spans="1:37">
      <c r="A10" s="11">
        <v>2012</v>
      </c>
      <c r="B10" s="11" t="s">
        <v>0</v>
      </c>
      <c r="C10" s="11" t="s">
        <v>1</v>
      </c>
      <c r="D10" s="11" t="s">
        <v>2</v>
      </c>
      <c r="E10" s="11" t="s">
        <v>3</v>
      </c>
      <c r="F10" s="11" t="s">
        <v>4</v>
      </c>
      <c r="G10" s="11">
        <v>2010</v>
      </c>
      <c r="H10" s="11" t="s">
        <v>5</v>
      </c>
      <c r="I10" s="11">
        <v>37</v>
      </c>
      <c r="J10" s="11">
        <v>523</v>
      </c>
      <c r="K10" s="11">
        <v>1362416</v>
      </c>
      <c r="L10" s="11" t="s">
        <v>69</v>
      </c>
      <c r="M10" s="11" t="str">
        <f>LOOKUP(L10, glossary!A$3:B$10)</f>
        <v>BRT</v>
      </c>
      <c r="N10" s="11" t="s">
        <v>7</v>
      </c>
      <c r="AJ10" s="11">
        <v>0</v>
      </c>
    </row>
    <row r="11" spans="1:37">
      <c r="A11" s="11">
        <v>2013</v>
      </c>
      <c r="B11" s="11" t="s">
        <v>0</v>
      </c>
      <c r="C11" s="11" t="s">
        <v>61</v>
      </c>
      <c r="D11" s="11" t="s">
        <v>2</v>
      </c>
      <c r="E11" s="11" t="s">
        <v>3</v>
      </c>
      <c r="F11" s="11" t="s">
        <v>4</v>
      </c>
      <c r="G11" s="11">
        <v>2010</v>
      </c>
      <c r="H11" s="11" t="s">
        <v>5</v>
      </c>
      <c r="I11" s="11">
        <v>37</v>
      </c>
      <c r="J11" s="11">
        <v>523</v>
      </c>
      <c r="K11" s="11">
        <v>1362416</v>
      </c>
      <c r="L11" s="11" t="s">
        <v>66</v>
      </c>
      <c r="M11" s="11" t="str">
        <f>LOOKUP(L11, glossary!A$3:B$10)</f>
        <v>Vanpool</v>
      </c>
      <c r="N11" s="11" t="s">
        <v>6</v>
      </c>
      <c r="X11" s="11">
        <v>243957</v>
      </c>
      <c r="Y11" s="11">
        <v>267817</v>
      </c>
      <c r="Z11" s="11">
        <v>258993</v>
      </c>
      <c r="AA11" s="11">
        <v>240025</v>
      </c>
      <c r="AB11" s="11">
        <v>242376</v>
      </c>
      <c r="AC11" s="11">
        <v>286285</v>
      </c>
      <c r="AD11" s="11">
        <v>335269</v>
      </c>
      <c r="AE11" s="11">
        <v>324443</v>
      </c>
      <c r="AF11" s="11">
        <v>345566</v>
      </c>
      <c r="AG11" s="11">
        <v>318274</v>
      </c>
      <c r="AH11" s="11">
        <v>258272</v>
      </c>
      <c r="AI11" s="11">
        <v>228636</v>
      </c>
      <c r="AJ11" s="11">
        <v>225192</v>
      </c>
      <c r="AK11" s="11">
        <v>219902</v>
      </c>
    </row>
    <row r="12" spans="1:37">
      <c r="A12" s="11">
        <v>2012</v>
      </c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>
        <v>2010</v>
      </c>
      <c r="H12" s="11" t="s">
        <v>5</v>
      </c>
      <c r="I12" s="11">
        <v>37</v>
      </c>
      <c r="J12" s="11">
        <v>523</v>
      </c>
      <c r="K12" s="11">
        <v>1362416</v>
      </c>
      <c r="L12" s="11" t="s">
        <v>66</v>
      </c>
      <c r="M12" s="11" t="str">
        <f>LOOKUP(L12, glossary!A$3:B$10)</f>
        <v>Vanpool</v>
      </c>
      <c r="N12" s="11" t="s">
        <v>7</v>
      </c>
      <c r="O12" s="11">
        <v>144188</v>
      </c>
      <c r="P12" s="11">
        <v>190638</v>
      </c>
      <c r="Q12" s="11">
        <v>261286</v>
      </c>
      <c r="R12" s="11">
        <v>337491</v>
      </c>
      <c r="S12" s="11">
        <v>447270</v>
      </c>
      <c r="AI12" s="11">
        <v>0</v>
      </c>
      <c r="AJ12" s="11">
        <v>0</v>
      </c>
    </row>
    <row r="13" spans="1:37">
      <c r="A13" s="11">
        <v>2013</v>
      </c>
      <c r="B13" s="11" t="s">
        <v>0</v>
      </c>
      <c r="C13" s="11" t="s">
        <v>61</v>
      </c>
      <c r="D13" s="11" t="s">
        <v>2</v>
      </c>
      <c r="E13" s="11" t="s">
        <v>3</v>
      </c>
      <c r="F13" s="11" t="s">
        <v>4</v>
      </c>
      <c r="G13" s="11">
        <v>2010</v>
      </c>
      <c r="H13" s="11" t="s">
        <v>5</v>
      </c>
      <c r="I13" s="11">
        <v>37</v>
      </c>
      <c r="J13" s="11">
        <v>523</v>
      </c>
      <c r="K13" s="11">
        <v>1362416</v>
      </c>
      <c r="L13" s="11" t="s">
        <v>67</v>
      </c>
      <c r="M13" s="11" t="str">
        <f>LOOKUP(L13, glossary!A$3:B$10)</f>
        <v>Hybrid Rail</v>
      </c>
      <c r="N13" s="11" t="s">
        <v>7</v>
      </c>
      <c r="AI13" s="11">
        <v>377666</v>
      </c>
      <c r="AJ13" s="11">
        <v>527370</v>
      </c>
      <c r="AK13" s="11">
        <v>834699</v>
      </c>
    </row>
    <row r="15" spans="1:37">
      <c r="N15" s="11" t="s">
        <v>82</v>
      </c>
      <c r="O15" s="10">
        <f>O2+O3+O8+O9+O10</f>
        <v>26746105</v>
      </c>
      <c r="P15" s="10">
        <f t="shared" ref="P15:AK15" si="0">P2+P3+P8+P9+P10</f>
        <v>25193727</v>
      </c>
      <c r="Q15" s="10">
        <f t="shared" si="0"/>
        <v>25503355</v>
      </c>
      <c r="R15" s="10">
        <f t="shared" si="0"/>
        <v>25860862</v>
      </c>
      <c r="S15" s="10">
        <f t="shared" si="0"/>
        <v>27323987</v>
      </c>
      <c r="T15" s="10"/>
      <c r="U15" s="10">
        <f t="shared" si="0"/>
        <v>32043442</v>
      </c>
      <c r="V15" s="10">
        <f t="shared" si="0"/>
        <v>29514261</v>
      </c>
      <c r="W15" s="10">
        <f t="shared" si="0"/>
        <v>35727203</v>
      </c>
      <c r="X15" s="10">
        <f t="shared" si="0"/>
        <v>37506289</v>
      </c>
      <c r="Y15" s="10">
        <f t="shared" si="0"/>
        <v>33360027</v>
      </c>
      <c r="Z15" s="10">
        <f t="shared" si="0"/>
        <v>34922431</v>
      </c>
      <c r="AA15" s="10">
        <f t="shared" si="0"/>
        <v>36593267</v>
      </c>
      <c r="AB15" s="10">
        <f t="shared" si="0"/>
        <v>35062631</v>
      </c>
      <c r="AC15" s="10">
        <f t="shared" si="0"/>
        <v>32476217</v>
      </c>
      <c r="AD15" s="10">
        <f t="shared" si="0"/>
        <v>34464085</v>
      </c>
      <c r="AE15" s="10">
        <f t="shared" si="0"/>
        <v>33040661</v>
      </c>
      <c r="AF15" s="10">
        <f t="shared" si="0"/>
        <v>36339090</v>
      </c>
      <c r="AG15" s="10">
        <f t="shared" si="0"/>
        <v>38417485</v>
      </c>
      <c r="AH15" s="10">
        <f t="shared" si="0"/>
        <v>34814353</v>
      </c>
      <c r="AI15" s="10">
        <f t="shared" si="0"/>
        <v>33486970</v>
      </c>
      <c r="AJ15" s="10">
        <f t="shared" si="0"/>
        <v>34148030</v>
      </c>
      <c r="AK15" s="10">
        <f t="shared" si="0"/>
        <v>34735484</v>
      </c>
    </row>
    <row r="16" spans="1:37">
      <c r="N16" s="11" t="s">
        <v>94</v>
      </c>
      <c r="O16" s="11">
        <v>476447</v>
      </c>
      <c r="P16" s="11">
        <v>482296</v>
      </c>
      <c r="Q16" s="11">
        <v>492862</v>
      </c>
      <c r="R16" s="11">
        <v>508336</v>
      </c>
      <c r="S16" s="11">
        <v>526128</v>
      </c>
      <c r="T16" s="11">
        <v>548043</v>
      </c>
      <c r="U16" s="11">
        <v>567566</v>
      </c>
      <c r="V16" s="11">
        <v>613458</v>
      </c>
      <c r="W16" s="11">
        <v>629769</v>
      </c>
      <c r="X16" s="11">
        <v>656562</v>
      </c>
      <c r="Y16" s="11">
        <v>669693</v>
      </c>
      <c r="Z16" s="11">
        <v>680899</v>
      </c>
      <c r="AA16" s="11">
        <v>687708</v>
      </c>
      <c r="AB16" s="11">
        <v>692102</v>
      </c>
      <c r="AC16" s="11">
        <v>700407</v>
      </c>
      <c r="AD16" s="11">
        <v>718912</v>
      </c>
      <c r="AE16" s="11">
        <v>735088</v>
      </c>
      <c r="AF16" s="11">
        <v>750525</v>
      </c>
      <c r="AG16" s="11">
        <v>774037</v>
      </c>
      <c r="AH16" s="11">
        <v>790390</v>
      </c>
      <c r="AI16" s="11">
        <v>812025</v>
      </c>
      <c r="AJ16" s="11">
        <v>824205</v>
      </c>
      <c r="AK16" s="11">
        <v>842750</v>
      </c>
    </row>
    <row r="17" spans="14:37">
      <c r="N17" s="11" t="s">
        <v>95</v>
      </c>
      <c r="O17" s="11">
        <f>O16/$O$16</f>
        <v>1</v>
      </c>
      <c r="P17" s="11">
        <f t="shared" ref="P17:AK17" si="1">P16/$O$16</f>
        <v>1.01227628676432</v>
      </c>
      <c r="Q17" s="11">
        <f t="shared" si="1"/>
        <v>1.0344529402011136</v>
      </c>
      <c r="R17" s="11">
        <f t="shared" si="1"/>
        <v>1.0669308443541463</v>
      </c>
      <c r="S17" s="11">
        <f t="shared" si="1"/>
        <v>1.104273927635183</v>
      </c>
      <c r="T17" s="11">
        <f t="shared" si="1"/>
        <v>1.1502706492012753</v>
      </c>
      <c r="U17" s="11">
        <f t="shared" si="1"/>
        <v>1.1912468753082714</v>
      </c>
      <c r="V17" s="11">
        <f t="shared" si="1"/>
        <v>1.2875681870176536</v>
      </c>
      <c r="W17" s="11">
        <f t="shared" si="1"/>
        <v>1.3218028448075021</v>
      </c>
      <c r="X17" s="11">
        <f t="shared" si="1"/>
        <v>1.3780378510096611</v>
      </c>
      <c r="Y17" s="11">
        <f t="shared" si="1"/>
        <v>1.4055981043012129</v>
      </c>
      <c r="Z17" s="11">
        <f t="shared" si="1"/>
        <v>1.4291180341150223</v>
      </c>
      <c r="AA17" s="11">
        <f t="shared" si="1"/>
        <v>1.4434092354448658</v>
      </c>
      <c r="AB17" s="11">
        <f t="shared" si="1"/>
        <v>1.4526316673208142</v>
      </c>
      <c r="AC17" s="11">
        <f t="shared" si="1"/>
        <v>1.4700627771819321</v>
      </c>
      <c r="AD17" s="11">
        <f t="shared" si="1"/>
        <v>1.5089023543017377</v>
      </c>
      <c r="AE17" s="11">
        <f t="shared" si="1"/>
        <v>1.5428536647308095</v>
      </c>
      <c r="AF17" s="11">
        <f t="shared" si="1"/>
        <v>1.5752539107182961</v>
      </c>
      <c r="AG17" s="11">
        <f t="shared" si="1"/>
        <v>1.6246025266189104</v>
      </c>
      <c r="AH17" s="11">
        <f t="shared" si="1"/>
        <v>1.6589253369210006</v>
      </c>
      <c r="AI17" s="11">
        <f t="shared" si="1"/>
        <v>1.7043343750721487</v>
      </c>
      <c r="AJ17" s="11">
        <f t="shared" si="1"/>
        <v>1.7298986036222288</v>
      </c>
      <c r="AK17" s="11">
        <f t="shared" si="1"/>
        <v>1.7688221355155977</v>
      </c>
    </row>
    <row r="18" spans="14:37">
      <c r="N18" s="11" t="s">
        <v>96</v>
      </c>
      <c r="O18" s="11">
        <f>O15/$O$15</f>
        <v>1</v>
      </c>
      <c r="P18" s="11">
        <f t="shared" ref="P18:AK18" si="2">P15/$O$15</f>
        <v>0.9419587263266932</v>
      </c>
      <c r="Q18" s="11">
        <f t="shared" si="2"/>
        <v>0.95353529046565844</v>
      </c>
      <c r="R18" s="11">
        <f t="shared" si="2"/>
        <v>0.96690198441978747</v>
      </c>
      <c r="S18" s="11">
        <f t="shared" si="2"/>
        <v>1.0216062114464892</v>
      </c>
      <c r="U18" s="11">
        <f t="shared" si="2"/>
        <v>1.1980601287551964</v>
      </c>
      <c r="V18" s="11">
        <f t="shared" si="2"/>
        <v>1.1034975373049647</v>
      </c>
      <c r="W18" s="11">
        <f t="shared" si="2"/>
        <v>1.3357908749703928</v>
      </c>
      <c r="X18" s="11">
        <f t="shared" si="2"/>
        <v>1.4023084482768613</v>
      </c>
      <c r="Y18" s="11">
        <f t="shared" si="2"/>
        <v>1.2472854271678062</v>
      </c>
      <c r="Z18" s="11">
        <f t="shared" si="2"/>
        <v>1.305701559161605</v>
      </c>
      <c r="AA18" s="11">
        <f t="shared" si="2"/>
        <v>1.3681718141763071</v>
      </c>
      <c r="AB18" s="11">
        <f t="shared" si="2"/>
        <v>1.3109434439145438</v>
      </c>
      <c r="AC18" s="11">
        <f t="shared" si="2"/>
        <v>1.2142409894823938</v>
      </c>
      <c r="AD18" s="11">
        <f t="shared" si="2"/>
        <v>1.2885646339906316</v>
      </c>
      <c r="AE18" s="11">
        <f t="shared" si="2"/>
        <v>1.2353447726313793</v>
      </c>
      <c r="AF18" s="11">
        <f t="shared" si="2"/>
        <v>1.3586684864955103</v>
      </c>
      <c r="AG18" s="11">
        <f t="shared" si="2"/>
        <v>1.4363768107543136</v>
      </c>
      <c r="AH18" s="11">
        <f t="shared" si="2"/>
        <v>1.3016606717127597</v>
      </c>
      <c r="AI18" s="11">
        <f t="shared" si="2"/>
        <v>1.2520316509637572</v>
      </c>
      <c r="AJ18" s="11">
        <f t="shared" si="2"/>
        <v>1.2767477731804313</v>
      </c>
      <c r="AK18" s="11">
        <f t="shared" si="2"/>
        <v>1.2987118685131911</v>
      </c>
    </row>
    <row r="19" spans="14:37">
      <c r="N19" s="11" t="s">
        <v>97</v>
      </c>
      <c r="O19" s="29">
        <v>55052720.879711322</v>
      </c>
      <c r="P19" s="29">
        <v>58050486.76587826</v>
      </c>
      <c r="Q19" s="29">
        <v>58513043.40924035</v>
      </c>
      <c r="R19" s="29">
        <v>64327477.067836054</v>
      </c>
      <c r="S19" s="29">
        <v>65086974.829675749</v>
      </c>
      <c r="T19" s="29"/>
      <c r="U19" s="29">
        <v>79779468.059444934</v>
      </c>
      <c r="V19" s="29">
        <v>75529276.449379668</v>
      </c>
      <c r="W19" s="29">
        <v>80389143.12963821</v>
      </c>
      <c r="X19" s="29">
        <v>85423561.04655154</v>
      </c>
      <c r="Y19" s="29">
        <v>92635848.903317377</v>
      </c>
      <c r="Z19" s="29">
        <v>99096478.334180936</v>
      </c>
      <c r="AA19" s="29">
        <v>111545934.58151412</v>
      </c>
      <c r="AB19" s="29">
        <v>111764295.40989695</v>
      </c>
      <c r="AC19" s="29">
        <v>117632899.90242755</v>
      </c>
      <c r="AD19" s="29">
        <v>120406331.09987722</v>
      </c>
      <c r="AE19" s="29">
        <v>122514067.80801238</v>
      </c>
      <c r="AF19" s="29">
        <v>127170489.29671957</v>
      </c>
      <c r="AG19" s="29">
        <v>126949513.85180925</v>
      </c>
      <c r="AH19" s="29">
        <v>117400684.42805624</v>
      </c>
      <c r="AI19" s="29">
        <v>120481852.16356562</v>
      </c>
      <c r="AJ19" s="29">
        <v>123796651.38779506</v>
      </c>
      <c r="AK19" s="29">
        <v>121546862.74710126</v>
      </c>
    </row>
    <row r="20" spans="14:37">
      <c r="N20" s="11" t="s">
        <v>98</v>
      </c>
      <c r="O20" s="11">
        <f>O19/$O$19</f>
        <v>1</v>
      </c>
      <c r="P20" s="11">
        <f t="shared" ref="P20:AK20" si="3">P19/$O$19</f>
        <v>1.0544526380942547</v>
      </c>
      <c r="Q20" s="11">
        <f t="shared" si="3"/>
        <v>1.0628547049852402</v>
      </c>
      <c r="R20" s="11">
        <f t="shared" si="3"/>
        <v>1.1684704414226832</v>
      </c>
      <c r="S20" s="11">
        <f t="shared" si="3"/>
        <v>1.1822662674909201</v>
      </c>
      <c r="U20" s="11">
        <f t="shared" si="3"/>
        <v>1.4491466867507035</v>
      </c>
      <c r="V20" s="11">
        <f t="shared" si="3"/>
        <v>1.3719444787190274</v>
      </c>
      <c r="W20" s="11">
        <f t="shared" si="3"/>
        <v>1.4602210725476452</v>
      </c>
      <c r="X20" s="11">
        <f t="shared" si="3"/>
        <v>1.5516682859907991</v>
      </c>
      <c r="Y20" s="11">
        <f t="shared" si="3"/>
        <v>1.6826752142863957</v>
      </c>
      <c r="Z20" s="11">
        <f t="shared" si="3"/>
        <v>1.8000287133982715</v>
      </c>
      <c r="AA20" s="11">
        <f t="shared" si="3"/>
        <v>2.0261656971548949</v>
      </c>
      <c r="AB20" s="11">
        <f t="shared" si="3"/>
        <v>2.0301320920013901</v>
      </c>
      <c r="AC20" s="11">
        <f t="shared" si="3"/>
        <v>2.1367318094858962</v>
      </c>
      <c r="AD20" s="11">
        <f t="shared" si="3"/>
        <v>2.187109541106274</v>
      </c>
      <c r="AE20" s="11">
        <f t="shared" si="3"/>
        <v>2.2253953274299056</v>
      </c>
      <c r="AF20" s="11">
        <f t="shared" si="3"/>
        <v>2.3099764601023733</v>
      </c>
      <c r="AG20" s="11">
        <f t="shared" si="3"/>
        <v>2.305962572298478</v>
      </c>
      <c r="AH20" s="11">
        <f t="shared" si="3"/>
        <v>2.1325137532180016</v>
      </c>
      <c r="AI20" s="11">
        <f t="shared" si="3"/>
        <v>2.1884813364050641</v>
      </c>
      <c r="AJ20" s="11">
        <f t="shared" si="3"/>
        <v>2.2486926969202363</v>
      </c>
      <c r="AK20" s="11">
        <f t="shared" si="3"/>
        <v>2.2078266215520537</v>
      </c>
    </row>
  </sheetData>
  <autoFilter ref="A1:AK1">
    <sortState ref="A2:AJ13">
      <sortCondition ref="L1:L13"/>
    </sortState>
  </autoFilter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" sqref="B2:B24"/>
    </sheetView>
  </sheetViews>
  <sheetFormatPr baseColWidth="10" defaultRowHeight="15" x14ac:dyDescent="0"/>
  <sheetData>
    <row r="1" spans="1:2">
      <c r="B1" s="14" t="s">
        <v>93</v>
      </c>
    </row>
    <row r="2" spans="1:2">
      <c r="A2">
        <v>1991</v>
      </c>
      <c r="B2">
        <v>476447</v>
      </c>
    </row>
    <row r="3" spans="1:2">
      <c r="A3">
        <v>1992</v>
      </c>
      <c r="B3">
        <v>482296</v>
      </c>
    </row>
    <row r="4" spans="1:2">
      <c r="A4">
        <v>1993</v>
      </c>
      <c r="B4">
        <v>492862</v>
      </c>
    </row>
    <row r="5" spans="1:2">
      <c r="A5">
        <v>1994</v>
      </c>
      <c r="B5">
        <v>508336</v>
      </c>
    </row>
    <row r="6" spans="1:2">
      <c r="A6">
        <v>1995</v>
      </c>
      <c r="B6">
        <v>526128</v>
      </c>
    </row>
    <row r="7" spans="1:2">
      <c r="A7">
        <v>1996</v>
      </c>
      <c r="B7">
        <v>548043</v>
      </c>
    </row>
    <row r="8" spans="1:2">
      <c r="A8">
        <v>1997</v>
      </c>
      <c r="B8">
        <v>567566</v>
      </c>
    </row>
    <row r="9" spans="1:2">
      <c r="A9">
        <v>1998</v>
      </c>
      <c r="B9">
        <v>613458</v>
      </c>
    </row>
    <row r="10" spans="1:2">
      <c r="A10">
        <v>1999</v>
      </c>
      <c r="B10">
        <v>629769</v>
      </c>
    </row>
    <row r="11" spans="1:2">
      <c r="A11">
        <v>2000</v>
      </c>
      <c r="B11">
        <v>656562</v>
      </c>
    </row>
    <row r="12" spans="1:2">
      <c r="A12">
        <v>2001</v>
      </c>
      <c r="B12">
        <v>669693</v>
      </c>
    </row>
    <row r="13" spans="1:2">
      <c r="A13">
        <v>2002</v>
      </c>
      <c r="B13">
        <v>680899</v>
      </c>
    </row>
    <row r="14" spans="1:2">
      <c r="A14">
        <v>2003</v>
      </c>
      <c r="B14">
        <v>687708</v>
      </c>
    </row>
    <row r="15" spans="1:2">
      <c r="A15">
        <v>2004</v>
      </c>
      <c r="B15">
        <v>692102</v>
      </c>
    </row>
    <row r="16" spans="1:2">
      <c r="A16">
        <v>2005</v>
      </c>
      <c r="B16">
        <v>700407</v>
      </c>
    </row>
    <row r="17" spans="1:2">
      <c r="A17">
        <v>2006</v>
      </c>
      <c r="B17">
        <v>718912</v>
      </c>
    </row>
    <row r="18" spans="1:2">
      <c r="A18">
        <v>2007</v>
      </c>
      <c r="B18">
        <v>735088</v>
      </c>
    </row>
    <row r="19" spans="1:2">
      <c r="A19">
        <v>2008</v>
      </c>
      <c r="B19">
        <v>750525</v>
      </c>
    </row>
    <row r="20" spans="1:2">
      <c r="A20">
        <v>2009</v>
      </c>
      <c r="B20">
        <v>774037</v>
      </c>
    </row>
    <row r="21" spans="1:2">
      <c r="A21">
        <v>2010</v>
      </c>
      <c r="B21">
        <v>790390</v>
      </c>
    </row>
    <row r="22" spans="1:2">
      <c r="A22">
        <v>2011</v>
      </c>
      <c r="B22">
        <v>812025</v>
      </c>
    </row>
    <row r="23" spans="1:2">
      <c r="A23">
        <v>2012</v>
      </c>
      <c r="B23">
        <v>824205</v>
      </c>
    </row>
    <row r="24" spans="1:2">
      <c r="A24">
        <v>2013</v>
      </c>
      <c r="B24">
        <v>842750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C17" sqref="C17"/>
    </sheetView>
  </sheetViews>
  <sheetFormatPr baseColWidth="10" defaultRowHeight="15" x14ac:dyDescent="0"/>
  <cols>
    <col min="6" max="6" width="22.83203125" bestFit="1" customWidth="1"/>
    <col min="7" max="7" width="16" bestFit="1" customWidth="1"/>
    <col min="8" max="8" width="15.5" bestFit="1" customWidth="1"/>
    <col min="9" max="10" width="16" bestFit="1" customWidth="1"/>
    <col min="11" max="11" width="8.83203125" bestFit="1" customWidth="1"/>
    <col min="12" max="12" width="7.83203125" bestFit="1" customWidth="1"/>
    <col min="13" max="13" width="14.83203125" bestFit="1" customWidth="1"/>
  </cols>
  <sheetData>
    <row r="1" spans="1:13" ht="16" thickBot="1">
      <c r="A1" t="s">
        <v>85</v>
      </c>
      <c r="B1" t="s">
        <v>99</v>
      </c>
      <c r="C1" t="s">
        <v>92</v>
      </c>
      <c r="D1" t="s">
        <v>90</v>
      </c>
      <c r="F1" s="65" t="s">
        <v>100</v>
      </c>
      <c r="G1" s="66"/>
      <c r="H1" s="66"/>
      <c r="I1" s="66"/>
      <c r="J1" s="66"/>
      <c r="K1" s="66"/>
      <c r="L1" s="66"/>
      <c r="M1" s="66"/>
    </row>
    <row r="2" spans="1:13">
      <c r="A2">
        <v>1991</v>
      </c>
      <c r="B2">
        <v>1.9163402457708543</v>
      </c>
      <c r="C2">
        <v>55052720.879711322</v>
      </c>
      <c r="D2">
        <v>26746105</v>
      </c>
    </row>
    <row r="3" spans="1:13" ht="16" thickBot="1">
      <c r="A3">
        <v>1992</v>
      </c>
      <c r="B3">
        <v>1.833991887930468</v>
      </c>
      <c r="C3">
        <v>58050486.76587826</v>
      </c>
      <c r="D3">
        <v>25193727</v>
      </c>
      <c r="F3" s="35" t="s">
        <v>101</v>
      </c>
      <c r="G3" s="36"/>
      <c r="H3" s="36"/>
      <c r="I3" s="36"/>
      <c r="J3" s="36"/>
      <c r="K3" s="36"/>
      <c r="L3" s="36"/>
      <c r="M3" s="36"/>
    </row>
    <row r="4" spans="1:13">
      <c r="A4">
        <v>1993</v>
      </c>
      <c r="B4">
        <v>1.7488594595683638</v>
      </c>
      <c r="C4">
        <v>58513043.40924035</v>
      </c>
      <c r="D4">
        <v>25503355</v>
      </c>
      <c r="F4" s="37" t="s">
        <v>102</v>
      </c>
      <c r="G4" s="38">
        <v>0.7793079129957633</v>
      </c>
    </row>
    <row r="5" spans="1:13">
      <c r="A5">
        <v>1994</v>
      </c>
      <c r="B5">
        <v>1.7187134594775009</v>
      </c>
      <c r="C5">
        <v>64327477.067836054</v>
      </c>
      <c r="D5">
        <v>25860862</v>
      </c>
      <c r="F5" s="37" t="s">
        <v>103</v>
      </c>
      <c r="G5" s="38">
        <v>0.60732082325781223</v>
      </c>
    </row>
    <row r="6" spans="1:13">
      <c r="A6">
        <v>1995</v>
      </c>
      <c r="B6">
        <v>1.7257168539669796</v>
      </c>
      <c r="C6">
        <v>65086974.829675749</v>
      </c>
      <c r="D6">
        <v>27323987</v>
      </c>
      <c r="F6" s="37" t="s">
        <v>104</v>
      </c>
      <c r="G6" s="38">
        <v>0.56368980361979137</v>
      </c>
    </row>
    <row r="7" spans="1:13">
      <c r="A7">
        <v>1997</v>
      </c>
      <c r="B7">
        <v>1.7683206747017017</v>
      </c>
      <c r="C7">
        <v>79779468.059444934</v>
      </c>
      <c r="D7">
        <v>32043442</v>
      </c>
      <c r="F7" s="37" t="s">
        <v>105</v>
      </c>
      <c r="G7" s="38">
        <v>2611466.6326243645</v>
      </c>
    </row>
    <row r="8" spans="1:13">
      <c r="A8">
        <v>1998</v>
      </c>
      <c r="B8">
        <v>1.4952653234218118</v>
      </c>
      <c r="C8">
        <v>75529276.449379668</v>
      </c>
      <c r="D8">
        <v>29514261</v>
      </c>
      <c r="F8" s="37" t="s">
        <v>106</v>
      </c>
      <c r="G8">
        <v>21</v>
      </c>
    </row>
    <row r="9" spans="1:13" ht="16" thickBot="1">
      <c r="A9">
        <v>1999</v>
      </c>
      <c r="B9">
        <v>1.6192702326408945</v>
      </c>
      <c r="C9">
        <v>80389143.12963821</v>
      </c>
      <c r="D9">
        <v>35727203</v>
      </c>
      <c r="F9" s="65" t="s">
        <v>107</v>
      </c>
      <c r="G9" s="66"/>
      <c r="H9" s="66"/>
      <c r="I9" s="66"/>
      <c r="J9" s="66"/>
      <c r="K9" s="66"/>
      <c r="L9" s="66"/>
      <c r="M9" s="66"/>
    </row>
    <row r="10" spans="1:13">
      <c r="A10">
        <v>2000</v>
      </c>
      <c r="B10">
        <v>2.045355859752457</v>
      </c>
      <c r="C10">
        <v>85423561.04655154</v>
      </c>
      <c r="D10">
        <v>37506289</v>
      </c>
      <c r="F10" s="39"/>
      <c r="G10" s="39"/>
      <c r="H10" s="39"/>
      <c r="I10" s="39"/>
      <c r="J10" s="39"/>
      <c r="K10" s="39"/>
      <c r="L10" s="39"/>
      <c r="M10" s="39"/>
    </row>
    <row r="11" spans="1:13" ht="16" thickBot="1">
      <c r="A11">
        <v>2001</v>
      </c>
      <c r="B11">
        <v>1.905967063825619</v>
      </c>
      <c r="C11">
        <v>92635848.903317377</v>
      </c>
      <c r="D11">
        <v>33360027</v>
      </c>
      <c r="F11" s="35" t="s">
        <v>108</v>
      </c>
      <c r="G11" s="36"/>
      <c r="H11" s="36"/>
      <c r="I11" s="36"/>
      <c r="J11" s="36"/>
      <c r="K11" s="36"/>
      <c r="L11" s="36"/>
      <c r="M11" s="36"/>
    </row>
    <row r="12" spans="1:13">
      <c r="A12">
        <v>2002</v>
      </c>
      <c r="B12">
        <v>1.7691464992129808</v>
      </c>
      <c r="C12">
        <v>99096478.334180936</v>
      </c>
      <c r="D12">
        <v>34922431</v>
      </c>
      <c r="F12" s="40" t="s">
        <v>109</v>
      </c>
      <c r="G12" s="40" t="s">
        <v>110</v>
      </c>
      <c r="H12" s="40" t="s">
        <v>111</v>
      </c>
      <c r="I12" s="40" t="s">
        <v>112</v>
      </c>
      <c r="J12" s="40" t="s">
        <v>113</v>
      </c>
      <c r="K12" s="40" t="s">
        <v>114</v>
      </c>
      <c r="L12" s="41"/>
      <c r="M12" s="41"/>
    </row>
    <row r="13" spans="1:13">
      <c r="A13">
        <v>2003</v>
      </c>
      <c r="B13">
        <v>2.0050448061002304</v>
      </c>
      <c r="C13">
        <v>111545934.58151412</v>
      </c>
      <c r="D13">
        <v>36593267</v>
      </c>
      <c r="F13" s="37" t="s">
        <v>115</v>
      </c>
      <c r="G13" s="38">
        <v>2</v>
      </c>
      <c r="H13" s="42">
        <v>189854881280872.03</v>
      </c>
      <c r="I13" s="42">
        <v>94927440640436.016</v>
      </c>
      <c r="J13" s="38">
        <v>13.919473537322098</v>
      </c>
      <c r="K13" s="38">
        <v>2.2199380052689843E-4</v>
      </c>
    </row>
    <row r="14" spans="1:13">
      <c r="A14">
        <v>2004</v>
      </c>
      <c r="B14">
        <v>2.3201477261810197</v>
      </c>
      <c r="C14">
        <v>111764295.40989695</v>
      </c>
      <c r="D14">
        <v>35062631</v>
      </c>
      <c r="F14" s="37" t="s">
        <v>116</v>
      </c>
      <c r="G14" s="38">
        <v>18</v>
      </c>
      <c r="H14" s="42">
        <v>122755643519587.89</v>
      </c>
      <c r="I14" s="42">
        <v>6819757973310.4385</v>
      </c>
    </row>
    <row r="15" spans="1:13" ht="16" thickBot="1">
      <c r="A15">
        <v>2005</v>
      </c>
      <c r="B15">
        <v>2.7533480063943152</v>
      </c>
      <c r="C15">
        <v>117632899.90242755</v>
      </c>
      <c r="D15">
        <v>32476217</v>
      </c>
      <c r="F15" s="43" t="s">
        <v>117</v>
      </c>
      <c r="G15" s="44">
        <v>20</v>
      </c>
      <c r="H15" s="45">
        <v>312610524800459.94</v>
      </c>
      <c r="I15" s="36"/>
      <c r="J15" s="36"/>
      <c r="K15" s="36"/>
      <c r="L15" s="36"/>
      <c r="M15" s="36"/>
    </row>
    <row r="16" spans="1:13" ht="16" thickBot="1">
      <c r="A16">
        <v>2006</v>
      </c>
      <c r="B16">
        <v>3.025745938154826</v>
      </c>
      <c r="C16">
        <v>120406331.09987722</v>
      </c>
      <c r="D16">
        <v>34464085</v>
      </c>
      <c r="F16" s="36"/>
      <c r="G16" s="36"/>
      <c r="H16" s="36"/>
      <c r="I16" s="36"/>
      <c r="J16" s="36"/>
      <c r="K16" s="36"/>
      <c r="L16" s="36"/>
      <c r="M16" s="36"/>
    </row>
    <row r="17" spans="1:13">
      <c r="A17">
        <v>2007</v>
      </c>
      <c r="B17">
        <v>3.203928538364619</v>
      </c>
      <c r="C17">
        <v>122514067.80801238</v>
      </c>
      <c r="D17">
        <v>33040661</v>
      </c>
      <c r="F17" s="40" t="s">
        <v>109</v>
      </c>
      <c r="G17" s="40" t="s">
        <v>118</v>
      </c>
      <c r="H17" s="40" t="s">
        <v>119</v>
      </c>
      <c r="I17" s="40" t="s">
        <v>120</v>
      </c>
      <c r="J17" s="40" t="s">
        <v>121</v>
      </c>
      <c r="K17" s="40" t="s">
        <v>122</v>
      </c>
      <c r="L17" s="46" t="s">
        <v>114</v>
      </c>
      <c r="M17" s="46" t="s">
        <v>123</v>
      </c>
    </row>
    <row r="18" spans="1:13">
      <c r="A18">
        <v>2008</v>
      </c>
      <c r="B18">
        <v>3.5818713782688021</v>
      </c>
      <c r="C18">
        <v>127170489.29671957</v>
      </c>
      <c r="D18">
        <v>36339090</v>
      </c>
      <c r="F18" s="47" t="s">
        <v>124</v>
      </c>
      <c r="G18" s="38">
        <v>22866004.428068891</v>
      </c>
      <c r="H18" s="38">
        <v>2231801.0493475101</v>
      </c>
      <c r="I18" s="38">
        <v>17169600.891094934</v>
      </c>
      <c r="J18" s="38">
        <v>28562407.965042848</v>
      </c>
      <c r="K18" s="38">
        <v>10.245538882040584</v>
      </c>
      <c r="L18" s="38">
        <v>6.1406306706146552E-9</v>
      </c>
      <c r="M18" s="37" t="s">
        <v>125</v>
      </c>
    </row>
    <row r="19" spans="1:13">
      <c r="A19">
        <v>2009</v>
      </c>
      <c r="B19">
        <v>2.5923558622734051</v>
      </c>
      <c r="C19">
        <v>126949513.85180925</v>
      </c>
      <c r="D19">
        <v>38417485</v>
      </c>
      <c r="F19" s="47" t="s">
        <v>99</v>
      </c>
      <c r="G19" s="38">
        <v>-2839247.592852076</v>
      </c>
      <c r="H19" s="38">
        <v>1338245.9257912475</v>
      </c>
      <c r="I19" s="38">
        <v>-6254959.234016045</v>
      </c>
      <c r="J19" s="38">
        <v>576464.04831189301</v>
      </c>
      <c r="K19" s="38">
        <v>-2.1216187085892679</v>
      </c>
      <c r="L19" s="38">
        <v>4.8009350528670725E-2</v>
      </c>
      <c r="M19" s="37" t="s">
        <v>126</v>
      </c>
    </row>
    <row r="20" spans="1:13">
      <c r="A20">
        <v>2010</v>
      </c>
      <c r="B20">
        <v>3.0196809782576186</v>
      </c>
      <c r="C20">
        <v>117400684.42805624</v>
      </c>
      <c r="D20">
        <v>34814353</v>
      </c>
      <c r="F20" s="47" t="s">
        <v>92</v>
      </c>
      <c r="G20" s="38">
        <v>0.17426605096912734</v>
      </c>
      <c r="H20" s="38">
        <v>3.8316759525843506E-2</v>
      </c>
      <c r="I20" s="38">
        <v>7.6467134460772634E-2</v>
      </c>
      <c r="J20" s="38">
        <v>0.27206496747748204</v>
      </c>
      <c r="K20" s="38">
        <v>4.5480372851360276</v>
      </c>
      <c r="L20" s="38">
        <v>2.4917173189731301E-4</v>
      </c>
      <c r="M20" s="37" t="s">
        <v>125</v>
      </c>
    </row>
    <row r="21" spans="1:13">
      <c r="A21">
        <v>2011</v>
      </c>
      <c r="B21">
        <v>3.7117193495828227</v>
      </c>
      <c r="C21">
        <v>120481852.16356562</v>
      </c>
      <c r="D21">
        <v>33486970</v>
      </c>
      <c r="F21" s="48" t="s">
        <v>127</v>
      </c>
      <c r="G21" s="49">
        <v>2.5523796301822514</v>
      </c>
      <c r="H21" s="50"/>
      <c r="I21" s="50"/>
      <c r="J21" s="50"/>
      <c r="K21" s="50"/>
      <c r="L21" s="50"/>
      <c r="M21" s="50"/>
    </row>
    <row r="22" spans="1:13">
      <c r="A22">
        <v>2012</v>
      </c>
      <c r="B22">
        <v>3.7400547697447801</v>
      </c>
      <c r="C22">
        <v>123796651.38779506</v>
      </c>
      <c r="D22">
        <v>34148030</v>
      </c>
      <c r="F22" s="67" t="s">
        <v>128</v>
      </c>
      <c r="G22" s="68"/>
      <c r="H22" s="68"/>
      <c r="I22" s="68"/>
    </row>
    <row r="23" spans="1:13" ht="16" thickBot="1">
      <c r="A23">
        <v>2013</v>
      </c>
      <c r="B23">
        <v>3.5626985628433179</v>
      </c>
      <c r="C23">
        <v>121546862.74710126</v>
      </c>
      <c r="D23">
        <v>34735484</v>
      </c>
      <c r="F23" s="67" t="s">
        <v>129</v>
      </c>
      <c r="G23" s="68"/>
      <c r="H23" s="68"/>
      <c r="I23" s="68"/>
    </row>
    <row r="24" spans="1:13">
      <c r="F24" s="39"/>
      <c r="G24" s="39"/>
      <c r="H24" s="39"/>
      <c r="I24" s="39"/>
      <c r="J24" s="39"/>
      <c r="K24" s="39"/>
      <c r="L24" s="39"/>
      <c r="M24" s="39"/>
    </row>
    <row r="25" spans="1:13" ht="16" thickBot="1">
      <c r="F25" s="35" t="s">
        <v>130</v>
      </c>
      <c r="G25" s="36"/>
      <c r="H25" s="36"/>
      <c r="I25" s="36"/>
      <c r="J25" s="36"/>
      <c r="K25" s="36"/>
      <c r="L25" s="36"/>
      <c r="M25" s="36"/>
    </row>
    <row r="26" spans="1:13">
      <c r="F26" s="40" t="s">
        <v>131</v>
      </c>
      <c r="G26" s="40" t="s">
        <v>132</v>
      </c>
      <c r="H26" s="40" t="s">
        <v>116</v>
      </c>
      <c r="I26" s="40" t="s">
        <v>133</v>
      </c>
      <c r="J26" s="41"/>
      <c r="K26" s="41"/>
      <c r="L26" s="41"/>
      <c r="M26" s="41"/>
    </row>
    <row r="27" spans="1:13">
      <c r="F27">
        <v>1</v>
      </c>
      <c r="G27" s="38">
        <v>27018860.260991357</v>
      </c>
      <c r="H27" s="38">
        <v>-1825133.2609913573</v>
      </c>
      <c r="I27" s="38">
        <v>-0.73669690254516051</v>
      </c>
    </row>
    <row r="28" spans="1:13">
      <c r="F28">
        <v>2</v>
      </c>
      <c r="G28" s="38">
        <v>27775076.46047727</v>
      </c>
      <c r="H28" s="38">
        <v>-2271721.4604772702</v>
      </c>
      <c r="I28" s="38">
        <v>-0.91695779105463271</v>
      </c>
    </row>
    <row r="29" spans="1:13">
      <c r="F29">
        <v>3</v>
      </c>
      <c r="G29" s="38">
        <v>28097396.422366291</v>
      </c>
      <c r="H29" s="38">
        <v>-2236534.4223662913</v>
      </c>
      <c r="I29" s="38">
        <v>-0.90275489281145649</v>
      </c>
    </row>
    <row r="30" spans="1:13">
      <c r="F30">
        <v>4</v>
      </c>
      <c r="G30" s="38">
        <v>29196246.772863828</v>
      </c>
      <c r="H30" s="38">
        <v>-1872259.7728638276</v>
      </c>
      <c r="I30" s="38">
        <v>-0.75571905071715151</v>
      </c>
    </row>
    <row r="31" spans="1:13">
      <c r="F31">
        <v>5</v>
      </c>
      <c r="G31" s="38">
        <v>29308717.077593457</v>
      </c>
      <c r="H31" s="38">
        <v>2734724.922406543</v>
      </c>
      <c r="I31" s="38">
        <v>1.1038445371137733</v>
      </c>
    </row>
    <row r="32" spans="1:13">
      <c r="F32">
        <v>6</v>
      </c>
      <c r="G32" s="38">
        <v>31748157.056168623</v>
      </c>
      <c r="H32" s="38">
        <v>-2233896.0561686233</v>
      </c>
      <c r="I32" s="38">
        <v>-0.90168994251596624</v>
      </c>
    </row>
    <row r="33" spans="6:9">
      <c r="F33">
        <v>7</v>
      </c>
      <c r="G33" s="38">
        <v>31782764.697257251</v>
      </c>
      <c r="H33" s="38">
        <v>3944438.3027427495</v>
      </c>
      <c r="I33" s="38">
        <v>1.5921333209021149</v>
      </c>
    </row>
    <row r="34" spans="6:9">
      <c r="F34">
        <v>8</v>
      </c>
      <c r="G34" s="38">
        <v>32277593.831860222</v>
      </c>
      <c r="H34" s="38">
        <v>5228695.1681397781</v>
      </c>
      <c r="I34" s="38">
        <v>2.1105108416188494</v>
      </c>
    </row>
    <row r="35" spans="6:9">
      <c r="F35">
        <v>9</v>
      </c>
      <c r="G35" s="38">
        <v>31945159.370043535</v>
      </c>
      <c r="H35" s="38">
        <v>1414867.6299564652</v>
      </c>
      <c r="I35" s="38">
        <v>0.57109725781567322</v>
      </c>
    </row>
    <row r="36" spans="6:9">
      <c r="F36">
        <v>10</v>
      </c>
      <c r="G36" s="38">
        <v>33597775.596600547</v>
      </c>
      <c r="H36" s="38">
        <v>1324655.4033994526</v>
      </c>
      <c r="I36" s="38">
        <v>0.53468398909897963</v>
      </c>
    </row>
    <row r="37" spans="6:9">
      <c r="F37">
        <v>11</v>
      </c>
      <c r="G37" s="38">
        <v>35112111.433021151</v>
      </c>
      <c r="H37" s="38">
        <v>1481155.5669788495</v>
      </c>
      <c r="I37" s="38">
        <v>0.59785372482234755</v>
      </c>
    </row>
    <row r="38" spans="6:9">
      <c r="F38">
        <v>12</v>
      </c>
      <c r="G38" s="38">
        <v>36611855.309969321</v>
      </c>
      <c r="H38" s="38">
        <v>-1549224.3099693209</v>
      </c>
      <c r="I38" s="38">
        <v>-0.62532899646031204</v>
      </c>
    </row>
    <row r="39" spans="6:9">
      <c r="F39">
        <v>13</v>
      </c>
      <c r="G39" s="38">
        <v>35755252.98187793</v>
      </c>
      <c r="H39" s="38">
        <v>-3279035.9818779305</v>
      </c>
      <c r="I39" s="38">
        <v>-1.3235502868823343</v>
      </c>
    </row>
    <row r="40" spans="6:9">
      <c r="F40">
        <v>14</v>
      </c>
      <c r="G40" s="38">
        <v>35547988.658672526</v>
      </c>
      <c r="H40" s="38">
        <v>-1083903.6586725265</v>
      </c>
      <c r="I40" s="38">
        <v>-0.43750693994130119</v>
      </c>
    </row>
    <row r="41" spans="6:9">
      <c r="F41">
        <v>15</v>
      </c>
      <c r="G41" s="38">
        <v>35257898.389037631</v>
      </c>
      <c r="H41" s="38">
        <v>-2217237.3890376315</v>
      </c>
      <c r="I41" s="38">
        <v>-0.89496583708310229</v>
      </c>
    </row>
    <row r="42" spans="6:9">
      <c r="F42">
        <v>16</v>
      </c>
      <c r="G42" s="38">
        <v>35119300.822913215</v>
      </c>
      <c r="H42" s="38">
        <v>1219789.1770867854</v>
      </c>
      <c r="I42" s="38">
        <v>0.49235577901300526</v>
      </c>
    </row>
    <row r="43" spans="6:9">
      <c r="F43">
        <v>17</v>
      </c>
      <c r="G43" s="38">
        <v>34857683.708964527</v>
      </c>
      <c r="H43" s="38">
        <v>3559801.2910354733</v>
      </c>
      <c r="I43" s="38">
        <v>1.4368784136658816</v>
      </c>
    </row>
    <row r="44" spans="6:9">
      <c r="F44">
        <v>18</v>
      </c>
      <c r="G44" s="38">
        <v>37628654.737698428</v>
      </c>
      <c r="H44" s="38">
        <v>-2814301.7376984283</v>
      </c>
      <c r="I44" s="38">
        <v>-1.1359649277684789</v>
      </c>
    </row>
    <row r="45" spans="6:9">
      <c r="F45">
        <v>19</v>
      </c>
      <c r="G45" s="38">
        <v>34751336.135719784</v>
      </c>
      <c r="H45" s="38">
        <v>-1264366.1357197836</v>
      </c>
      <c r="I45" s="38">
        <v>-0.51034882535745385</v>
      </c>
    </row>
    <row r="46" spans="6:9">
      <c r="F46">
        <v>20</v>
      </c>
      <c r="G46" s="38">
        <v>33323410.789414253</v>
      </c>
      <c r="H46" s="38">
        <v>824619.21058574691</v>
      </c>
      <c r="I46" s="38">
        <v>0.33284934925123416</v>
      </c>
    </row>
    <row r="47" spans="6:9">
      <c r="F47">
        <v>21</v>
      </c>
      <c r="G47" s="38">
        <v>33820616.486488871</v>
      </c>
      <c r="H47" s="38">
        <v>914867.51351112872</v>
      </c>
      <c r="I47" s="38">
        <v>0.36927717983549146</v>
      </c>
    </row>
  </sheetData>
  <mergeCells count="4">
    <mergeCell ref="F1:M1"/>
    <mergeCell ref="F9:M9"/>
    <mergeCell ref="F22:I22"/>
    <mergeCell ref="F23:I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topLeftCell="Q1" workbookViewId="0">
      <selection activeCell="S6" sqref="S6"/>
    </sheetView>
  </sheetViews>
  <sheetFormatPr baseColWidth="10" defaultRowHeight="15" x14ac:dyDescent="0"/>
  <sheetData>
    <row r="1" spans="1:36" s="60" customFormat="1" ht="36.75" customHeight="1">
      <c r="A1" s="55" t="s">
        <v>16</v>
      </c>
      <c r="B1" s="55" t="s">
        <v>17</v>
      </c>
      <c r="C1" s="56" t="s">
        <v>18</v>
      </c>
      <c r="D1" s="57" t="s">
        <v>19</v>
      </c>
      <c r="E1" s="55" t="s">
        <v>20</v>
      </c>
      <c r="F1" s="55" t="s">
        <v>21</v>
      </c>
      <c r="G1" s="55" t="s">
        <v>22</v>
      </c>
      <c r="H1" s="55" t="s">
        <v>23</v>
      </c>
      <c r="I1" s="55" t="s">
        <v>24</v>
      </c>
      <c r="J1" s="58" t="s">
        <v>25</v>
      </c>
      <c r="K1" s="58" t="s">
        <v>26</v>
      </c>
      <c r="L1" s="55" t="s">
        <v>27</v>
      </c>
      <c r="M1" s="55" t="s">
        <v>28</v>
      </c>
      <c r="N1" s="58" t="s">
        <v>29</v>
      </c>
      <c r="O1" s="58" t="s">
        <v>30</v>
      </c>
      <c r="P1" s="58" t="s">
        <v>31</v>
      </c>
      <c r="Q1" s="58" t="s">
        <v>32</v>
      </c>
      <c r="R1" s="58" t="s">
        <v>33</v>
      </c>
      <c r="S1" s="58" t="s">
        <v>34</v>
      </c>
      <c r="T1" s="58" t="s">
        <v>35</v>
      </c>
      <c r="U1" s="58" t="s">
        <v>36</v>
      </c>
      <c r="V1" s="58" t="s">
        <v>37</v>
      </c>
      <c r="W1" s="58" t="s">
        <v>38</v>
      </c>
      <c r="X1" s="58" t="s">
        <v>39</v>
      </c>
      <c r="Y1" s="58" t="s">
        <v>40</v>
      </c>
      <c r="Z1" s="58" t="s">
        <v>41</v>
      </c>
      <c r="AA1" s="58" t="s">
        <v>42</v>
      </c>
      <c r="AB1" s="58" t="s">
        <v>43</v>
      </c>
      <c r="AC1" s="58" t="s">
        <v>44</v>
      </c>
      <c r="AD1" s="58" t="s">
        <v>45</v>
      </c>
      <c r="AE1" s="58" t="s">
        <v>46</v>
      </c>
      <c r="AF1" s="58" t="s">
        <v>47</v>
      </c>
      <c r="AG1" s="58" t="s">
        <v>48</v>
      </c>
      <c r="AH1" s="59" t="s">
        <v>49</v>
      </c>
      <c r="AI1" s="59" t="s">
        <v>50</v>
      </c>
      <c r="AJ1" s="59" t="s">
        <v>70</v>
      </c>
    </row>
    <row r="2" spans="1:36" s="51" customFormat="1">
      <c r="A2" s="52">
        <v>2012</v>
      </c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>
        <v>2010</v>
      </c>
      <c r="H2" s="53" t="s">
        <v>5</v>
      </c>
      <c r="I2" s="53">
        <v>37</v>
      </c>
      <c r="J2" s="54">
        <v>523</v>
      </c>
      <c r="K2" s="54">
        <v>1362416</v>
      </c>
      <c r="L2" s="53" t="s">
        <v>65</v>
      </c>
      <c r="M2" s="53" t="s">
        <v>6</v>
      </c>
      <c r="N2" s="54">
        <v>428687</v>
      </c>
      <c r="O2" s="54">
        <v>430662</v>
      </c>
      <c r="P2" s="54">
        <v>425080</v>
      </c>
      <c r="Q2" s="54">
        <v>501589</v>
      </c>
      <c r="R2" s="54">
        <v>451802</v>
      </c>
      <c r="S2" s="54"/>
      <c r="T2" s="54">
        <v>644695</v>
      </c>
      <c r="U2" s="54">
        <v>672806</v>
      </c>
      <c r="V2" s="54">
        <v>768804</v>
      </c>
      <c r="W2" s="54">
        <v>776979</v>
      </c>
      <c r="X2" s="54">
        <v>790168</v>
      </c>
      <c r="Y2" s="54">
        <v>849720</v>
      </c>
      <c r="Z2" s="54">
        <v>872683</v>
      </c>
      <c r="AA2" s="54">
        <v>859316</v>
      </c>
      <c r="AB2" s="54">
        <v>823514</v>
      </c>
      <c r="AC2" s="54">
        <v>783050</v>
      </c>
      <c r="AD2" s="54">
        <v>779159</v>
      </c>
      <c r="AE2" s="54">
        <v>794938</v>
      </c>
      <c r="AF2" s="54">
        <v>759352</v>
      </c>
      <c r="AG2" s="54">
        <v>679591</v>
      </c>
      <c r="AH2" s="54">
        <v>693325</v>
      </c>
      <c r="AI2" s="54">
        <v>632112</v>
      </c>
      <c r="AJ2" s="54"/>
    </row>
    <row r="3" spans="1:36" s="51" customFormat="1">
      <c r="A3" s="52">
        <v>2013</v>
      </c>
      <c r="B3" s="53" t="s">
        <v>0</v>
      </c>
      <c r="C3" s="53" t="s">
        <v>61</v>
      </c>
      <c r="D3" s="53" t="s">
        <v>2</v>
      </c>
      <c r="E3" s="53" t="s">
        <v>3</v>
      </c>
      <c r="F3" s="53" t="s">
        <v>4</v>
      </c>
      <c r="G3" s="53">
        <v>2010</v>
      </c>
      <c r="H3" s="53" t="s">
        <v>5</v>
      </c>
      <c r="I3" s="53">
        <v>37</v>
      </c>
      <c r="J3" s="54">
        <v>523</v>
      </c>
      <c r="K3" s="54">
        <v>1362416</v>
      </c>
      <c r="L3" s="53" t="s">
        <v>65</v>
      </c>
      <c r="M3" s="53" t="s">
        <v>7</v>
      </c>
      <c r="N3" s="54">
        <v>201264</v>
      </c>
      <c r="O3" s="54">
        <v>179797</v>
      </c>
      <c r="P3" s="54">
        <v>192331</v>
      </c>
      <c r="Q3" s="54">
        <v>223282</v>
      </c>
      <c r="R3" s="54">
        <v>195434</v>
      </c>
      <c r="S3" s="54"/>
      <c r="T3" s="54">
        <v>198004</v>
      </c>
      <c r="U3" s="54">
        <v>226659</v>
      </c>
      <c r="V3" s="54">
        <v>242223</v>
      </c>
      <c r="W3" s="54">
        <v>244153</v>
      </c>
      <c r="X3" s="54">
        <v>250681</v>
      </c>
      <c r="Y3" s="54">
        <v>257892</v>
      </c>
      <c r="Z3" s="54">
        <v>262606</v>
      </c>
      <c r="AA3" s="54">
        <v>245704</v>
      </c>
      <c r="AB3" s="54">
        <v>236392</v>
      </c>
      <c r="AC3" s="54">
        <v>259480</v>
      </c>
      <c r="AD3" s="54">
        <v>307613</v>
      </c>
      <c r="AE3" s="54">
        <v>317155</v>
      </c>
      <c r="AF3" s="54">
        <v>343283</v>
      </c>
      <c r="AG3" s="54">
        <v>363219</v>
      </c>
      <c r="AH3" s="54">
        <v>397959</v>
      </c>
      <c r="AI3" s="54">
        <v>400423</v>
      </c>
      <c r="AJ3" s="54">
        <v>1039621.0000000001</v>
      </c>
    </row>
    <row r="4" spans="1:36">
      <c r="N4" s="61">
        <f>N2+N3</f>
        <v>629951</v>
      </c>
      <c r="O4" s="61">
        <f t="shared" ref="O4:AJ4" si="0">O2+O3</f>
        <v>610459</v>
      </c>
      <c r="P4" s="61">
        <f t="shared" si="0"/>
        <v>617411</v>
      </c>
      <c r="Q4" s="61">
        <f t="shared" si="0"/>
        <v>724871</v>
      </c>
      <c r="R4" s="61">
        <f t="shared" si="0"/>
        <v>647236</v>
      </c>
      <c r="S4" s="61">
        <f t="shared" si="0"/>
        <v>0</v>
      </c>
      <c r="T4" s="61">
        <f t="shared" si="0"/>
        <v>842699</v>
      </c>
      <c r="U4" s="61">
        <f t="shared" si="0"/>
        <v>899465</v>
      </c>
      <c r="V4" s="61">
        <f t="shared" si="0"/>
        <v>1011027</v>
      </c>
      <c r="W4" s="61">
        <f t="shared" si="0"/>
        <v>1021132</v>
      </c>
      <c r="X4" s="61">
        <f t="shared" si="0"/>
        <v>1040849</v>
      </c>
      <c r="Y4" s="61">
        <f t="shared" si="0"/>
        <v>1107612</v>
      </c>
      <c r="Z4" s="61">
        <f t="shared" si="0"/>
        <v>1135289</v>
      </c>
      <c r="AA4" s="61">
        <f t="shared" si="0"/>
        <v>1105020</v>
      </c>
      <c r="AB4" s="61">
        <f t="shared" si="0"/>
        <v>1059906</v>
      </c>
      <c r="AC4" s="61">
        <f t="shared" si="0"/>
        <v>1042530</v>
      </c>
      <c r="AD4" s="61">
        <f t="shared" si="0"/>
        <v>1086772</v>
      </c>
      <c r="AE4" s="61">
        <f t="shared" si="0"/>
        <v>1112093</v>
      </c>
      <c r="AF4" s="61">
        <f t="shared" si="0"/>
        <v>1102635</v>
      </c>
      <c r="AG4" s="61">
        <f t="shared" si="0"/>
        <v>1042810</v>
      </c>
      <c r="AH4" s="61">
        <f t="shared" si="0"/>
        <v>1091284</v>
      </c>
      <c r="AI4" s="61">
        <f t="shared" si="0"/>
        <v>1032535</v>
      </c>
      <c r="AJ4" s="61">
        <f t="shared" si="0"/>
        <v>1039621.0000000001</v>
      </c>
    </row>
    <row r="5" spans="1:36">
      <c r="N5">
        <f>N4/$N$4</f>
        <v>1</v>
      </c>
      <c r="O5" s="51">
        <f t="shared" ref="O5:AJ5" si="1">O4/$N$4</f>
        <v>0.96905791085338389</v>
      </c>
      <c r="P5" s="51">
        <f t="shared" si="1"/>
        <v>0.98009368982666911</v>
      </c>
      <c r="Q5" s="51">
        <f t="shared" si="1"/>
        <v>1.1506783860966965</v>
      </c>
      <c r="R5" s="51">
        <f t="shared" si="1"/>
        <v>1.0274386420531121</v>
      </c>
      <c r="S5" s="51"/>
      <c r="T5" s="51">
        <f t="shared" si="1"/>
        <v>1.3377215053234299</v>
      </c>
      <c r="U5" s="51">
        <f t="shared" si="1"/>
        <v>1.4278332759214605</v>
      </c>
      <c r="V5" s="51">
        <f t="shared" si="1"/>
        <v>1.6049295897617433</v>
      </c>
      <c r="W5" s="51">
        <f t="shared" si="1"/>
        <v>1.6209705199293278</v>
      </c>
      <c r="X5" s="51">
        <f t="shared" si="1"/>
        <v>1.6522697797130252</v>
      </c>
      <c r="Y5" s="51">
        <f t="shared" si="1"/>
        <v>1.7582510385728414</v>
      </c>
      <c r="Z5" s="51">
        <f t="shared" si="1"/>
        <v>1.8021862017839483</v>
      </c>
      <c r="AA5" s="51">
        <f t="shared" si="1"/>
        <v>1.7541364328336648</v>
      </c>
      <c r="AB5" s="51">
        <f t="shared" si="1"/>
        <v>1.6825213389612843</v>
      </c>
      <c r="AC5" s="51">
        <f t="shared" si="1"/>
        <v>1.654938241228286</v>
      </c>
      <c r="AD5" s="51">
        <f t="shared" si="1"/>
        <v>1.7251691004538448</v>
      </c>
      <c r="AE5" s="51">
        <f t="shared" si="1"/>
        <v>1.7653642902384472</v>
      </c>
      <c r="AF5" s="51">
        <f t="shared" si="1"/>
        <v>1.7503504240806032</v>
      </c>
      <c r="AG5" s="51">
        <f t="shared" si="1"/>
        <v>1.6553827202433204</v>
      </c>
      <c r="AH5" s="51">
        <f t="shared" si="1"/>
        <v>1.7323315622961151</v>
      </c>
      <c r="AI5" s="51">
        <f t="shared" si="1"/>
        <v>1.6390719278166079</v>
      </c>
      <c r="AJ5" s="51">
        <f t="shared" si="1"/>
        <v>1.6503204217470884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opLeftCell="C2" workbookViewId="0">
      <selection activeCell="A9" sqref="A9"/>
    </sheetView>
  </sheetViews>
  <sheetFormatPr baseColWidth="10" defaultRowHeight="15" x14ac:dyDescent="0"/>
  <cols>
    <col min="3" max="3" width="79" bestFit="1" customWidth="1"/>
    <col min="14" max="36" width="12.33203125" bestFit="1" customWidth="1"/>
  </cols>
  <sheetData>
    <row r="1" spans="1:36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70</v>
      </c>
    </row>
    <row r="2" spans="1:36">
      <c r="A2">
        <v>2013</v>
      </c>
      <c r="B2" t="s">
        <v>134</v>
      </c>
      <c r="C2" t="s">
        <v>135</v>
      </c>
      <c r="D2" t="s">
        <v>2</v>
      </c>
      <c r="E2" t="s">
        <v>136</v>
      </c>
      <c r="F2" t="s">
        <v>4</v>
      </c>
      <c r="G2">
        <v>2010</v>
      </c>
      <c r="H2" t="s">
        <v>137</v>
      </c>
      <c r="I2">
        <v>182</v>
      </c>
      <c r="J2">
        <v>81</v>
      </c>
      <c r="K2">
        <v>196651</v>
      </c>
      <c r="L2" t="s">
        <v>65</v>
      </c>
      <c r="M2" t="s">
        <v>6</v>
      </c>
      <c r="N2" s="16">
        <v>1417686</v>
      </c>
      <c r="O2" s="16">
        <v>1460532</v>
      </c>
      <c r="P2" s="16">
        <v>1508283</v>
      </c>
      <c r="Q2" s="16">
        <v>1400512</v>
      </c>
      <c r="R2" s="16">
        <v>1504825</v>
      </c>
      <c r="S2" s="16">
        <v>1661088</v>
      </c>
      <c r="T2" s="16">
        <v>1644021</v>
      </c>
      <c r="U2" s="16">
        <v>1888426</v>
      </c>
      <c r="V2" s="16">
        <v>1928393</v>
      </c>
      <c r="W2" s="16">
        <v>1857022</v>
      </c>
      <c r="X2" s="16">
        <v>1773410</v>
      </c>
      <c r="Y2" s="16">
        <v>1929009</v>
      </c>
      <c r="Z2" s="16">
        <v>2045679</v>
      </c>
      <c r="AA2" s="16">
        <v>2133235</v>
      </c>
      <c r="AB2" s="16">
        <v>2224302</v>
      </c>
      <c r="AC2" s="16">
        <v>2486321</v>
      </c>
      <c r="AD2" s="16">
        <v>2726130</v>
      </c>
      <c r="AE2" s="16">
        <v>2871202</v>
      </c>
      <c r="AF2" s="16">
        <v>3007449</v>
      </c>
      <c r="AG2" s="16">
        <v>2809159</v>
      </c>
      <c r="AH2" s="16">
        <v>2439820</v>
      </c>
      <c r="AI2" s="16">
        <v>2821650</v>
      </c>
      <c r="AJ2" s="16">
        <v>2989728</v>
      </c>
    </row>
    <row r="3" spans="1:36">
      <c r="A3">
        <v>2012</v>
      </c>
      <c r="B3" t="s">
        <v>181</v>
      </c>
      <c r="C3" t="s">
        <v>185</v>
      </c>
      <c r="D3" t="s">
        <v>2</v>
      </c>
      <c r="E3" t="s">
        <v>183</v>
      </c>
      <c r="F3" t="s">
        <v>4</v>
      </c>
      <c r="G3">
        <v>2010</v>
      </c>
      <c r="H3" t="s">
        <v>184</v>
      </c>
      <c r="I3">
        <v>222</v>
      </c>
      <c r="J3">
        <v>92</v>
      </c>
      <c r="K3">
        <v>147922</v>
      </c>
      <c r="L3" t="s">
        <v>65</v>
      </c>
      <c r="M3" t="s">
        <v>6</v>
      </c>
      <c r="N3" s="16">
        <v>1551749</v>
      </c>
      <c r="O3" s="16">
        <v>1519416</v>
      </c>
      <c r="P3" s="16">
        <v>1694500</v>
      </c>
      <c r="Q3" s="16">
        <v>1776571</v>
      </c>
      <c r="R3" s="16">
        <v>1926243</v>
      </c>
      <c r="S3" s="16">
        <v>1880823</v>
      </c>
      <c r="T3" s="16">
        <v>1856863</v>
      </c>
      <c r="U3" s="16">
        <v>1912099</v>
      </c>
      <c r="V3" s="16">
        <v>2188795</v>
      </c>
      <c r="W3" s="16">
        <v>2306149</v>
      </c>
      <c r="X3" s="16">
        <v>2649077</v>
      </c>
      <c r="Y3" s="16">
        <v>2605355</v>
      </c>
      <c r="Z3" s="16">
        <v>2685700</v>
      </c>
      <c r="AA3" s="16">
        <v>2866273</v>
      </c>
      <c r="AB3" s="16">
        <v>3156082</v>
      </c>
      <c r="AC3" s="16">
        <v>3277535</v>
      </c>
      <c r="AD3" s="16">
        <v>3431679</v>
      </c>
      <c r="AE3" s="16">
        <v>3799398</v>
      </c>
      <c r="AF3" s="16">
        <v>3516028</v>
      </c>
      <c r="AG3" s="16">
        <v>3458093</v>
      </c>
      <c r="AH3" s="16">
        <v>3471981</v>
      </c>
      <c r="AI3" s="16">
        <v>3783304</v>
      </c>
      <c r="AJ3" s="16"/>
    </row>
    <row r="4" spans="1:36">
      <c r="A4">
        <v>2013</v>
      </c>
      <c r="B4" t="s">
        <v>181</v>
      </c>
      <c r="C4" t="s">
        <v>182</v>
      </c>
      <c r="D4" t="s">
        <v>2</v>
      </c>
      <c r="E4" t="s">
        <v>183</v>
      </c>
      <c r="F4" t="s">
        <v>4</v>
      </c>
      <c r="G4">
        <v>2010</v>
      </c>
      <c r="H4" t="s">
        <v>184</v>
      </c>
      <c r="I4">
        <v>222</v>
      </c>
      <c r="J4">
        <v>92</v>
      </c>
      <c r="K4">
        <v>147922</v>
      </c>
      <c r="L4" t="s">
        <v>65</v>
      </c>
      <c r="M4" t="s">
        <v>7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>
        <v>3712372</v>
      </c>
    </row>
    <row r="5" spans="1:36">
      <c r="A5">
        <v>2012</v>
      </c>
      <c r="B5" t="s">
        <v>213</v>
      </c>
      <c r="C5" t="s">
        <v>217</v>
      </c>
      <c r="D5" t="s">
        <v>2</v>
      </c>
      <c r="E5" t="s">
        <v>215</v>
      </c>
      <c r="F5" t="s">
        <v>4</v>
      </c>
      <c r="G5">
        <v>2010</v>
      </c>
      <c r="H5" t="s">
        <v>216</v>
      </c>
      <c r="I5">
        <v>197</v>
      </c>
      <c r="J5">
        <v>71</v>
      </c>
      <c r="K5">
        <v>171345</v>
      </c>
      <c r="L5" t="s">
        <v>65</v>
      </c>
      <c r="M5" t="s">
        <v>7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>
        <v>1750969</v>
      </c>
      <c r="AA5" s="16">
        <v>1649094</v>
      </c>
      <c r="AB5" s="16">
        <v>1565016</v>
      </c>
      <c r="AC5" s="16">
        <v>1869696</v>
      </c>
      <c r="AD5" s="16">
        <v>1691894</v>
      </c>
      <c r="AE5" s="16">
        <v>3602823</v>
      </c>
      <c r="AF5" s="16">
        <v>4799347</v>
      </c>
      <c r="AG5" s="16">
        <v>4589104</v>
      </c>
      <c r="AH5" s="16">
        <v>4611225</v>
      </c>
      <c r="AI5" s="16">
        <v>4784492</v>
      </c>
      <c r="AJ5" s="16"/>
    </row>
    <row r="6" spans="1:36">
      <c r="A6">
        <v>2013</v>
      </c>
      <c r="B6" t="s">
        <v>213</v>
      </c>
      <c r="C6" t="s">
        <v>214</v>
      </c>
      <c r="D6" t="s">
        <v>2</v>
      </c>
      <c r="E6" t="s">
        <v>215</v>
      </c>
      <c r="F6" t="s">
        <v>4</v>
      </c>
      <c r="G6">
        <v>2010</v>
      </c>
      <c r="H6" t="s">
        <v>216</v>
      </c>
      <c r="I6">
        <v>197</v>
      </c>
      <c r="J6">
        <v>71</v>
      </c>
      <c r="K6">
        <v>171345</v>
      </c>
      <c r="L6" t="s">
        <v>65</v>
      </c>
      <c r="M6" t="s">
        <v>6</v>
      </c>
      <c r="N6" s="16">
        <v>629819</v>
      </c>
      <c r="O6" s="16">
        <v>864896</v>
      </c>
      <c r="P6" s="16">
        <v>628781</v>
      </c>
      <c r="Q6" s="16">
        <v>931084</v>
      </c>
      <c r="R6" s="16">
        <v>1179949</v>
      </c>
      <c r="S6" s="16">
        <v>1229007</v>
      </c>
      <c r="T6" s="16">
        <v>1250775</v>
      </c>
      <c r="U6" s="16">
        <v>920939</v>
      </c>
      <c r="V6" s="16">
        <v>1235197</v>
      </c>
      <c r="W6" s="16">
        <v>1404889</v>
      </c>
      <c r="X6" s="16">
        <v>1278890</v>
      </c>
      <c r="Y6" s="16">
        <v>1397759</v>
      </c>
      <c r="Z6" s="16">
        <v>1389815</v>
      </c>
      <c r="AA6" s="16">
        <v>1586857</v>
      </c>
      <c r="AB6" s="16">
        <v>1302894</v>
      </c>
      <c r="AC6" s="16">
        <v>1479821</v>
      </c>
      <c r="AD6" s="16">
        <v>1277711</v>
      </c>
      <c r="AE6" s="16">
        <v>3859365</v>
      </c>
      <c r="AF6" s="16">
        <v>3630060</v>
      </c>
      <c r="AG6" s="16">
        <v>4756461</v>
      </c>
      <c r="AH6" s="16">
        <v>4176136</v>
      </c>
      <c r="AI6" s="16">
        <v>3890271</v>
      </c>
      <c r="AJ6" s="16">
        <v>3233874</v>
      </c>
    </row>
    <row r="7" spans="1:36">
      <c r="A7">
        <v>2012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>
        <v>2010</v>
      </c>
      <c r="H7" t="s">
        <v>5</v>
      </c>
      <c r="I7">
        <v>37</v>
      </c>
      <c r="J7">
        <v>523</v>
      </c>
      <c r="K7">
        <v>1362416</v>
      </c>
      <c r="L7" t="s">
        <v>65</v>
      </c>
      <c r="M7" t="s">
        <v>6</v>
      </c>
      <c r="N7" s="16">
        <v>25409356</v>
      </c>
      <c r="O7" s="16">
        <v>26517308</v>
      </c>
      <c r="P7" s="16">
        <v>27128630</v>
      </c>
      <c r="Q7" s="16">
        <v>30877779</v>
      </c>
      <c r="R7" s="16">
        <v>32918815</v>
      </c>
      <c r="S7" s="16"/>
      <c r="T7" s="16">
        <v>43569509</v>
      </c>
      <c r="U7" s="16">
        <v>41609744</v>
      </c>
      <c r="V7" s="16">
        <v>46004851</v>
      </c>
      <c r="W7" s="16">
        <v>47816488</v>
      </c>
      <c r="X7" s="16">
        <v>53357208</v>
      </c>
      <c r="Y7" s="16">
        <v>58079286</v>
      </c>
      <c r="Z7" s="16">
        <v>68082333</v>
      </c>
      <c r="AA7" s="16">
        <v>73021190</v>
      </c>
      <c r="AB7" s="16">
        <v>79919356</v>
      </c>
      <c r="AC7" s="16">
        <v>82060749</v>
      </c>
      <c r="AD7" s="16">
        <v>83628954</v>
      </c>
      <c r="AE7" s="16">
        <v>86698757</v>
      </c>
      <c r="AF7" s="16">
        <v>84051692</v>
      </c>
      <c r="AG7" s="16">
        <v>76179798</v>
      </c>
      <c r="AH7" s="16">
        <v>80191085</v>
      </c>
      <c r="AI7" s="16">
        <v>69517774</v>
      </c>
      <c r="AJ7" s="16"/>
    </row>
    <row r="8" spans="1:36">
      <c r="A8">
        <v>2012</v>
      </c>
      <c r="B8" t="s">
        <v>0</v>
      </c>
      <c r="C8" t="s">
        <v>1</v>
      </c>
      <c r="D8" t="s">
        <v>2</v>
      </c>
      <c r="E8" t="s">
        <v>3</v>
      </c>
      <c r="F8" t="s">
        <v>4</v>
      </c>
      <c r="G8">
        <v>2010</v>
      </c>
      <c r="H8" t="s">
        <v>5</v>
      </c>
      <c r="I8">
        <v>37</v>
      </c>
      <c r="J8">
        <v>523</v>
      </c>
      <c r="K8">
        <v>1362416</v>
      </c>
      <c r="L8" t="s">
        <v>69</v>
      </c>
      <c r="M8" t="s">
        <v>7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>
        <v>0</v>
      </c>
      <c r="AJ8" s="16"/>
    </row>
    <row r="9" spans="1:36">
      <c r="A9">
        <v>2013</v>
      </c>
      <c r="B9" t="s">
        <v>0</v>
      </c>
      <c r="C9" t="s">
        <v>61</v>
      </c>
      <c r="D9" t="s">
        <v>2</v>
      </c>
      <c r="E9" t="s">
        <v>3</v>
      </c>
      <c r="F9" t="s">
        <v>4</v>
      </c>
      <c r="G9">
        <v>2010</v>
      </c>
      <c r="H9" t="s">
        <v>5</v>
      </c>
      <c r="I9">
        <v>37</v>
      </c>
      <c r="J9">
        <v>523</v>
      </c>
      <c r="K9">
        <v>1362416</v>
      </c>
      <c r="L9" t="s">
        <v>65</v>
      </c>
      <c r="M9" t="s">
        <v>7</v>
      </c>
      <c r="N9" s="16">
        <v>6252937</v>
      </c>
      <c r="O9" s="16">
        <v>7884566</v>
      </c>
      <c r="P9" s="16">
        <v>8577120</v>
      </c>
      <c r="Q9" s="16">
        <v>9394921</v>
      </c>
      <c r="R9" s="16">
        <v>8972532</v>
      </c>
      <c r="S9" s="16"/>
      <c r="T9" s="16">
        <v>10521687</v>
      </c>
      <c r="U9" s="16">
        <v>10391999</v>
      </c>
      <c r="V9" s="16">
        <v>10556753</v>
      </c>
      <c r="W9" s="16">
        <v>14310825</v>
      </c>
      <c r="X9" s="16">
        <v>15913136</v>
      </c>
      <c r="Y9" s="16">
        <v>17204539</v>
      </c>
      <c r="Z9" s="16">
        <v>18606736</v>
      </c>
      <c r="AA9" s="16">
        <v>16154601</v>
      </c>
      <c r="AB9" s="16">
        <v>17098056</v>
      </c>
      <c r="AC9" s="16">
        <v>20443732</v>
      </c>
      <c r="AD9" s="16">
        <v>23663839</v>
      </c>
      <c r="AE9" s="16">
        <v>28920679</v>
      </c>
      <c r="AF9" s="16">
        <v>30997088</v>
      </c>
      <c r="AG9" s="16">
        <v>31958303</v>
      </c>
      <c r="AH9" s="16">
        <v>34272011</v>
      </c>
      <c r="AI9" s="16">
        <v>40771283</v>
      </c>
      <c r="AJ9" s="16">
        <v>111871716</v>
      </c>
    </row>
    <row r="10" spans="1:36">
      <c r="A10">
        <v>2013</v>
      </c>
      <c r="B10" t="s">
        <v>172</v>
      </c>
      <c r="C10" t="s">
        <v>173</v>
      </c>
      <c r="D10" t="s">
        <v>2</v>
      </c>
      <c r="E10" t="s">
        <v>174</v>
      </c>
      <c r="F10" t="s">
        <v>4</v>
      </c>
      <c r="G10">
        <v>2010</v>
      </c>
      <c r="H10" t="s">
        <v>175</v>
      </c>
      <c r="I10">
        <v>164</v>
      </c>
      <c r="J10">
        <v>82</v>
      </c>
      <c r="K10">
        <v>217585</v>
      </c>
      <c r="L10" t="s">
        <v>65</v>
      </c>
      <c r="M10" t="s">
        <v>6</v>
      </c>
      <c r="N10" s="16">
        <v>2229273</v>
      </c>
      <c r="O10" s="16">
        <v>2036391</v>
      </c>
      <c r="P10" s="16">
        <v>1903859</v>
      </c>
      <c r="Q10" s="16">
        <v>1968724</v>
      </c>
      <c r="R10" s="16">
        <v>2126389</v>
      </c>
      <c r="S10" s="16">
        <v>2172365</v>
      </c>
      <c r="T10" s="16">
        <v>2288258</v>
      </c>
      <c r="U10" s="16">
        <v>2121182</v>
      </c>
      <c r="V10" s="16">
        <v>2189997</v>
      </c>
      <c r="W10" s="16"/>
      <c r="X10" s="16">
        <v>3626710</v>
      </c>
      <c r="Y10" s="16">
        <v>3387798</v>
      </c>
      <c r="Z10" s="16">
        <v>3349873</v>
      </c>
      <c r="AA10" s="16">
        <v>3330243</v>
      </c>
      <c r="AB10" s="16">
        <v>3635077</v>
      </c>
      <c r="AC10" s="16">
        <v>4084242</v>
      </c>
      <c r="AD10" s="16">
        <v>4674522</v>
      </c>
      <c r="AE10" s="16">
        <v>5598563</v>
      </c>
      <c r="AF10" s="16">
        <v>5504519</v>
      </c>
      <c r="AG10" s="16">
        <v>5181116</v>
      </c>
      <c r="AH10" s="16">
        <v>5426717</v>
      </c>
      <c r="AI10" s="16">
        <v>5624103</v>
      </c>
      <c r="AJ10" s="16">
        <v>5711382</v>
      </c>
    </row>
    <row r="11" spans="1:36">
      <c r="A11">
        <v>2005</v>
      </c>
      <c r="B11" t="s">
        <v>218</v>
      </c>
      <c r="C11" t="s">
        <v>219</v>
      </c>
      <c r="D11" t="s">
        <v>2</v>
      </c>
      <c r="E11" t="s">
        <v>220</v>
      </c>
      <c r="F11" t="s">
        <v>4</v>
      </c>
      <c r="G11">
        <v>2000</v>
      </c>
      <c r="H11" t="s">
        <v>221</v>
      </c>
      <c r="I11">
        <v>105</v>
      </c>
      <c r="J11">
        <v>122</v>
      </c>
      <c r="K11">
        <v>299823</v>
      </c>
      <c r="L11" t="s">
        <v>65</v>
      </c>
      <c r="M11" t="s">
        <v>7</v>
      </c>
      <c r="N11" s="16"/>
      <c r="O11" s="16"/>
      <c r="P11" s="16">
        <v>326260</v>
      </c>
      <c r="Q11" s="16">
        <v>329259</v>
      </c>
      <c r="R11" s="16">
        <v>336831</v>
      </c>
      <c r="S11" s="16">
        <v>500990</v>
      </c>
      <c r="T11" s="16">
        <v>332449</v>
      </c>
      <c r="U11" s="16">
        <v>386025</v>
      </c>
      <c r="V11" s="16">
        <v>402561</v>
      </c>
      <c r="W11" s="16">
        <v>484077</v>
      </c>
      <c r="X11" s="16">
        <v>609000</v>
      </c>
      <c r="Y11" s="16">
        <v>920696</v>
      </c>
      <c r="Z11" s="16">
        <v>1277733</v>
      </c>
      <c r="AA11" s="16">
        <v>1169170</v>
      </c>
      <c r="AB11" s="16">
        <v>2142081</v>
      </c>
      <c r="AC11" s="16"/>
      <c r="AD11" s="16"/>
      <c r="AE11" s="16"/>
      <c r="AF11" s="16"/>
      <c r="AG11" s="16"/>
      <c r="AH11" s="16">
        <v>0</v>
      </c>
      <c r="AI11" s="16">
        <v>0</v>
      </c>
      <c r="AJ11" s="16"/>
    </row>
    <row r="12" spans="1:36">
      <c r="A12">
        <v>2013</v>
      </c>
      <c r="B12" t="s">
        <v>256</v>
      </c>
      <c r="C12" t="s">
        <v>257</v>
      </c>
      <c r="D12" t="s">
        <v>10</v>
      </c>
      <c r="E12" t="s">
        <v>258</v>
      </c>
      <c r="F12" t="s">
        <v>4</v>
      </c>
      <c r="G12">
        <v>2010</v>
      </c>
      <c r="H12" t="s">
        <v>238</v>
      </c>
      <c r="I12">
        <v>57</v>
      </c>
      <c r="J12">
        <v>358</v>
      </c>
      <c r="K12">
        <v>728825</v>
      </c>
      <c r="L12" t="s">
        <v>65</v>
      </c>
      <c r="M12" t="s">
        <v>6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>
        <v>0</v>
      </c>
      <c r="AD12" s="16"/>
      <c r="AE12" s="16"/>
      <c r="AF12" s="16"/>
      <c r="AG12" s="16"/>
      <c r="AH12" s="16">
        <v>1562811</v>
      </c>
      <c r="AI12" s="16">
        <v>1423156</v>
      </c>
      <c r="AJ12" s="16">
        <v>1528040</v>
      </c>
    </row>
    <row r="13" spans="1:36">
      <c r="A13">
        <v>2006</v>
      </c>
      <c r="B13" t="s">
        <v>190</v>
      </c>
      <c r="C13" t="s">
        <v>191</v>
      </c>
      <c r="D13" t="s">
        <v>2</v>
      </c>
      <c r="E13" t="s">
        <v>192</v>
      </c>
      <c r="F13" t="s">
        <v>4</v>
      </c>
      <c r="G13">
        <v>2000</v>
      </c>
      <c r="H13" t="s">
        <v>193</v>
      </c>
      <c r="I13">
        <v>293</v>
      </c>
      <c r="J13">
        <v>46</v>
      </c>
      <c r="K13">
        <v>87969</v>
      </c>
      <c r="L13" t="s">
        <v>65</v>
      </c>
      <c r="M13" t="s">
        <v>6</v>
      </c>
      <c r="N13" s="16">
        <v>536265</v>
      </c>
      <c r="O13" s="16">
        <v>545063</v>
      </c>
      <c r="P13" s="16">
        <v>564037</v>
      </c>
      <c r="Q13" s="16">
        <v>598279</v>
      </c>
      <c r="R13" s="16">
        <v>596248</v>
      </c>
      <c r="S13" s="16">
        <v>565246</v>
      </c>
      <c r="T13" s="16">
        <v>590106</v>
      </c>
      <c r="U13" s="16">
        <v>626350</v>
      </c>
      <c r="V13" s="16">
        <v>638572</v>
      </c>
      <c r="W13" s="16">
        <v>689015</v>
      </c>
      <c r="X13" s="16">
        <v>848781</v>
      </c>
      <c r="Y13" s="16">
        <v>858119</v>
      </c>
      <c r="Z13" s="16">
        <v>875386</v>
      </c>
      <c r="AA13" s="16">
        <v>846506</v>
      </c>
      <c r="AB13" s="16">
        <v>993919</v>
      </c>
      <c r="AC13" s="16">
        <v>914369</v>
      </c>
      <c r="AD13" s="16"/>
      <c r="AE13" s="16"/>
      <c r="AF13" s="16"/>
      <c r="AG13" s="16"/>
      <c r="AH13" s="16">
        <v>0</v>
      </c>
      <c r="AI13" s="16">
        <v>0</v>
      </c>
      <c r="AJ13" s="16"/>
    </row>
    <row r="14" spans="1:36">
      <c r="A14">
        <v>2013</v>
      </c>
      <c r="B14" t="s">
        <v>231</v>
      </c>
      <c r="C14" t="s">
        <v>232</v>
      </c>
      <c r="D14" t="s">
        <v>10</v>
      </c>
      <c r="E14" t="s">
        <v>233</v>
      </c>
      <c r="F14" t="s">
        <v>4</v>
      </c>
      <c r="G14">
        <v>2010</v>
      </c>
      <c r="H14" t="s">
        <v>234</v>
      </c>
      <c r="I14">
        <v>247</v>
      </c>
      <c r="J14">
        <v>90</v>
      </c>
      <c r="K14">
        <v>130247</v>
      </c>
      <c r="L14" t="s">
        <v>65</v>
      </c>
      <c r="M14" t="s">
        <v>6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>
        <v>1158268</v>
      </c>
      <c r="AI14" s="16">
        <v>1089546</v>
      </c>
      <c r="AJ14" s="16">
        <v>1059543</v>
      </c>
    </row>
    <row r="15" spans="1:36">
      <c r="A15">
        <v>2013</v>
      </c>
      <c r="B15" t="s">
        <v>155</v>
      </c>
      <c r="C15" t="s">
        <v>156</v>
      </c>
      <c r="D15" t="s">
        <v>2</v>
      </c>
      <c r="E15" t="s">
        <v>157</v>
      </c>
      <c r="F15" t="s">
        <v>4</v>
      </c>
      <c r="G15">
        <v>2010</v>
      </c>
      <c r="H15" t="s">
        <v>158</v>
      </c>
      <c r="I15">
        <v>155</v>
      </c>
      <c r="J15">
        <v>96</v>
      </c>
      <c r="K15">
        <v>237356</v>
      </c>
      <c r="L15" t="s">
        <v>65</v>
      </c>
      <c r="M15" t="s">
        <v>6</v>
      </c>
      <c r="N15" s="16">
        <v>1273872</v>
      </c>
      <c r="O15" s="16">
        <v>2516145</v>
      </c>
      <c r="P15" s="16">
        <v>2557621</v>
      </c>
      <c r="Q15" s="16">
        <v>2739712</v>
      </c>
      <c r="R15" s="16">
        <v>3074041</v>
      </c>
      <c r="S15" s="16">
        <v>3041515</v>
      </c>
      <c r="T15" s="16">
        <v>3238023</v>
      </c>
      <c r="U15" s="16">
        <v>3892477</v>
      </c>
      <c r="V15" s="16">
        <v>3834482</v>
      </c>
      <c r="W15" s="16">
        <v>3843375</v>
      </c>
      <c r="X15" s="16">
        <v>5195994</v>
      </c>
      <c r="Y15" s="16">
        <v>5425868</v>
      </c>
      <c r="Z15" s="16">
        <v>5465428</v>
      </c>
      <c r="AA15" s="16">
        <v>5451818</v>
      </c>
      <c r="AB15" s="16">
        <v>5861802</v>
      </c>
      <c r="AC15" s="16">
        <v>6115572</v>
      </c>
      <c r="AD15" s="16">
        <v>6895096</v>
      </c>
      <c r="AE15" s="16">
        <v>7390559</v>
      </c>
      <c r="AF15" s="16">
        <v>7046567</v>
      </c>
      <c r="AG15" s="16">
        <v>7408891</v>
      </c>
      <c r="AH15" s="16">
        <v>7428339</v>
      </c>
      <c r="AI15" s="16">
        <v>8185968</v>
      </c>
      <c r="AJ15" s="16">
        <v>7921972</v>
      </c>
    </row>
    <row r="16" spans="1:36">
      <c r="A16">
        <v>2013</v>
      </c>
      <c r="B16" t="s">
        <v>194</v>
      </c>
      <c r="C16" t="s">
        <v>195</v>
      </c>
      <c r="D16" t="s">
        <v>10</v>
      </c>
      <c r="E16" t="s">
        <v>196</v>
      </c>
      <c r="F16" t="s">
        <v>4</v>
      </c>
      <c r="G16">
        <v>2010</v>
      </c>
      <c r="H16" t="s">
        <v>197</v>
      </c>
      <c r="I16">
        <v>282</v>
      </c>
      <c r="J16">
        <v>55</v>
      </c>
      <c r="K16">
        <v>110421</v>
      </c>
      <c r="L16" t="s">
        <v>65</v>
      </c>
      <c r="M16" t="s">
        <v>6</v>
      </c>
      <c r="N16" s="16">
        <v>773516</v>
      </c>
      <c r="O16" s="16">
        <v>772325</v>
      </c>
      <c r="P16" s="16">
        <v>760198</v>
      </c>
      <c r="Q16" s="16">
        <v>920970</v>
      </c>
      <c r="R16" s="16">
        <v>835306</v>
      </c>
      <c r="S16" s="16">
        <v>929152</v>
      </c>
      <c r="T16" s="16">
        <v>816394</v>
      </c>
      <c r="U16" s="16">
        <v>809612</v>
      </c>
      <c r="V16" s="16">
        <v>840045</v>
      </c>
      <c r="W16" s="16">
        <v>894608</v>
      </c>
      <c r="X16" s="16">
        <v>894959</v>
      </c>
      <c r="Y16" s="16">
        <v>970550</v>
      </c>
      <c r="Z16" s="16">
        <v>1001151</v>
      </c>
      <c r="AA16" s="16">
        <v>1032600</v>
      </c>
      <c r="AB16" s="16">
        <v>1085896</v>
      </c>
      <c r="AC16" s="16">
        <v>1067426</v>
      </c>
      <c r="AD16" s="16">
        <v>1042242</v>
      </c>
      <c r="AE16" s="16">
        <v>1104658</v>
      </c>
      <c r="AF16" s="16">
        <v>1089817</v>
      </c>
      <c r="AG16" s="16">
        <v>1649761</v>
      </c>
      <c r="AH16" s="16">
        <v>1507269</v>
      </c>
      <c r="AI16" s="16">
        <v>1327258</v>
      </c>
      <c r="AJ16" s="16">
        <v>1728186</v>
      </c>
    </row>
    <row r="17" spans="1:36">
      <c r="A17">
        <v>2013</v>
      </c>
      <c r="B17" t="s">
        <v>273</v>
      </c>
      <c r="C17" t="s">
        <v>274</v>
      </c>
      <c r="D17" t="s">
        <v>10</v>
      </c>
      <c r="E17" t="s">
        <v>275</v>
      </c>
      <c r="F17" t="s">
        <v>4</v>
      </c>
      <c r="G17">
        <v>2010</v>
      </c>
      <c r="H17" t="s">
        <v>276</v>
      </c>
      <c r="I17">
        <v>198</v>
      </c>
      <c r="J17">
        <v>74</v>
      </c>
      <c r="K17">
        <v>170030</v>
      </c>
      <c r="L17" t="s">
        <v>65</v>
      </c>
      <c r="M17" t="s">
        <v>6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>
        <v>1249787</v>
      </c>
      <c r="AG17" s="16">
        <v>371449</v>
      </c>
      <c r="AH17" s="16">
        <v>278518</v>
      </c>
      <c r="AI17" s="16">
        <v>238358</v>
      </c>
      <c r="AJ17" s="16">
        <v>0</v>
      </c>
    </row>
    <row r="18" spans="1:36">
      <c r="A18">
        <v>2013</v>
      </c>
      <c r="B18" t="s">
        <v>263</v>
      </c>
      <c r="C18" t="s">
        <v>264</v>
      </c>
      <c r="D18" t="s">
        <v>2</v>
      </c>
      <c r="E18" t="s">
        <v>192</v>
      </c>
      <c r="F18" t="s">
        <v>4</v>
      </c>
      <c r="G18">
        <v>2010</v>
      </c>
      <c r="H18" t="s">
        <v>193</v>
      </c>
      <c r="I18">
        <v>315</v>
      </c>
      <c r="J18">
        <v>47</v>
      </c>
      <c r="K18">
        <v>92984</v>
      </c>
      <c r="L18" t="s">
        <v>65</v>
      </c>
      <c r="M18" t="s">
        <v>6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>
        <v>843696</v>
      </c>
      <c r="AE18" s="16">
        <v>1030766</v>
      </c>
      <c r="AF18" s="16">
        <v>1001932</v>
      </c>
      <c r="AG18" s="16">
        <v>1526430</v>
      </c>
      <c r="AH18" s="16">
        <v>1355210</v>
      </c>
      <c r="AI18" s="16">
        <v>1377021</v>
      </c>
      <c r="AJ18" s="16">
        <v>1227050</v>
      </c>
    </row>
    <row r="19" spans="1:36">
      <c r="A19">
        <v>2013</v>
      </c>
      <c r="B19" t="s">
        <v>198</v>
      </c>
      <c r="C19" t="s">
        <v>199</v>
      </c>
      <c r="D19" t="s">
        <v>2</v>
      </c>
      <c r="E19" t="s">
        <v>200</v>
      </c>
      <c r="F19" t="s">
        <v>4</v>
      </c>
      <c r="G19">
        <v>2010</v>
      </c>
      <c r="H19" t="s">
        <v>201</v>
      </c>
      <c r="I19">
        <v>116</v>
      </c>
      <c r="J19">
        <v>120</v>
      </c>
      <c r="K19">
        <v>320069</v>
      </c>
      <c r="L19" t="s">
        <v>65</v>
      </c>
      <c r="M19" t="s">
        <v>6</v>
      </c>
      <c r="N19" s="16">
        <v>9752150</v>
      </c>
      <c r="O19" s="16">
        <v>9000246</v>
      </c>
      <c r="P19" s="16">
        <v>9251198</v>
      </c>
      <c r="Q19" s="16">
        <v>9725550</v>
      </c>
      <c r="R19" s="16">
        <v>9385174</v>
      </c>
      <c r="S19" s="16">
        <v>9671870</v>
      </c>
      <c r="T19" s="16">
        <v>9471894</v>
      </c>
      <c r="U19" s="16">
        <v>9709110</v>
      </c>
      <c r="V19" s="16">
        <v>10214219</v>
      </c>
      <c r="W19" s="16">
        <v>10342102</v>
      </c>
      <c r="X19" s="16">
        <v>11134957</v>
      </c>
      <c r="Y19" s="16">
        <v>11914196</v>
      </c>
      <c r="Z19" s="16">
        <v>12375819</v>
      </c>
      <c r="AA19" s="16">
        <v>13100341</v>
      </c>
      <c r="AB19" s="16">
        <v>11927477</v>
      </c>
      <c r="AC19" s="16">
        <v>12077320</v>
      </c>
      <c r="AD19" s="16">
        <v>13048840</v>
      </c>
      <c r="AE19" s="16">
        <v>14457735</v>
      </c>
      <c r="AF19" s="16">
        <v>13599817</v>
      </c>
      <c r="AG19" s="16">
        <v>14221899</v>
      </c>
      <c r="AH19" s="16">
        <v>15021314</v>
      </c>
      <c r="AI19" s="16">
        <v>15600668</v>
      </c>
      <c r="AJ19" s="16">
        <v>15286674</v>
      </c>
    </row>
    <row r="20" spans="1:36">
      <c r="A20">
        <v>2013</v>
      </c>
      <c r="B20" t="s">
        <v>198</v>
      </c>
      <c r="C20" t="s">
        <v>199</v>
      </c>
      <c r="D20" t="s">
        <v>2</v>
      </c>
      <c r="E20" t="s">
        <v>200</v>
      </c>
      <c r="F20" t="s">
        <v>4</v>
      </c>
      <c r="G20">
        <v>2010</v>
      </c>
      <c r="H20" t="s">
        <v>201</v>
      </c>
      <c r="I20">
        <v>116</v>
      </c>
      <c r="J20">
        <v>120</v>
      </c>
      <c r="K20">
        <v>320069</v>
      </c>
      <c r="L20" t="s">
        <v>65</v>
      </c>
      <c r="M20" t="s">
        <v>7</v>
      </c>
      <c r="N20" s="16">
        <v>751000</v>
      </c>
      <c r="O20" s="16">
        <v>2504013</v>
      </c>
      <c r="P20" s="16">
        <v>428434</v>
      </c>
      <c r="Q20" s="16">
        <v>751107</v>
      </c>
      <c r="R20" s="16">
        <v>613206</v>
      </c>
      <c r="S20" s="16">
        <v>763041</v>
      </c>
      <c r="T20" s="16">
        <v>665947</v>
      </c>
      <c r="U20" s="16">
        <v>604459</v>
      </c>
      <c r="V20" s="16">
        <v>661285</v>
      </c>
      <c r="W20" s="16">
        <v>631081</v>
      </c>
      <c r="X20" s="16">
        <v>813875</v>
      </c>
      <c r="Y20" s="16">
        <v>1148823</v>
      </c>
      <c r="Z20" s="16">
        <v>1284069</v>
      </c>
      <c r="AA20" s="16">
        <v>1195168</v>
      </c>
      <c r="AB20" s="16">
        <v>2090799</v>
      </c>
      <c r="AC20" s="16">
        <v>2039001</v>
      </c>
      <c r="AD20" s="16">
        <v>2455488</v>
      </c>
      <c r="AE20" s="16">
        <v>2642248</v>
      </c>
      <c r="AF20" s="16">
        <v>2919338</v>
      </c>
      <c r="AG20" s="16">
        <v>3188974</v>
      </c>
      <c r="AH20" s="16">
        <v>3241423</v>
      </c>
      <c r="AI20" s="16">
        <v>3706373</v>
      </c>
      <c r="AJ20" s="16">
        <v>3698304</v>
      </c>
    </row>
    <row r="21" spans="1:36">
      <c r="A21">
        <v>2012</v>
      </c>
      <c r="B21" t="s">
        <v>206</v>
      </c>
      <c r="C21" t="s">
        <v>209</v>
      </c>
      <c r="D21" t="s">
        <v>2</v>
      </c>
      <c r="E21" t="s">
        <v>208</v>
      </c>
      <c r="F21" t="s">
        <v>4</v>
      </c>
      <c r="G21">
        <v>2010</v>
      </c>
      <c r="H21" t="s">
        <v>145</v>
      </c>
      <c r="I21">
        <v>6</v>
      </c>
      <c r="J21">
        <v>1779</v>
      </c>
      <c r="K21">
        <v>5121892</v>
      </c>
      <c r="L21" t="s">
        <v>65</v>
      </c>
      <c r="M21" t="s">
        <v>7</v>
      </c>
      <c r="N21" s="16"/>
      <c r="O21" s="16"/>
      <c r="P21" s="16"/>
      <c r="Q21" s="16"/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7222927</v>
      </c>
      <c r="Z21" s="16">
        <v>35742772</v>
      </c>
      <c r="AA21" s="16">
        <v>422341</v>
      </c>
      <c r="AB21" s="16"/>
      <c r="AC21" s="16"/>
      <c r="AD21" s="16"/>
      <c r="AE21" s="16"/>
      <c r="AF21" s="16"/>
      <c r="AG21" s="16"/>
      <c r="AH21" s="16">
        <v>0</v>
      </c>
      <c r="AI21" s="16">
        <v>0</v>
      </c>
      <c r="AJ21" s="16"/>
    </row>
    <row r="22" spans="1:36">
      <c r="A22">
        <v>2013</v>
      </c>
      <c r="B22" t="s">
        <v>206</v>
      </c>
      <c r="C22" t="s">
        <v>207</v>
      </c>
      <c r="D22" t="s">
        <v>2</v>
      </c>
      <c r="E22" t="s">
        <v>208</v>
      </c>
      <c r="F22" t="s">
        <v>4</v>
      </c>
      <c r="G22">
        <v>2010</v>
      </c>
      <c r="H22" t="s">
        <v>145</v>
      </c>
      <c r="I22">
        <v>6</v>
      </c>
      <c r="J22">
        <v>1779</v>
      </c>
      <c r="K22">
        <v>5121892</v>
      </c>
      <c r="L22" t="s">
        <v>65</v>
      </c>
      <c r="M22" t="s">
        <v>6</v>
      </c>
      <c r="N22" s="16">
        <v>97621412</v>
      </c>
      <c r="O22" s="16">
        <v>108111959</v>
      </c>
      <c r="P22" s="16">
        <v>105616686</v>
      </c>
      <c r="Q22" s="16">
        <v>111443581</v>
      </c>
      <c r="R22" s="16">
        <v>119509673</v>
      </c>
      <c r="S22" s="16">
        <v>121486359</v>
      </c>
      <c r="T22" s="16">
        <v>135791181</v>
      </c>
      <c r="U22" s="16">
        <v>130216088</v>
      </c>
      <c r="V22" s="16">
        <v>141423290</v>
      </c>
      <c r="W22" s="16">
        <v>136565420</v>
      </c>
      <c r="X22" s="16">
        <v>146258742</v>
      </c>
      <c r="Y22" s="16">
        <v>168998668</v>
      </c>
      <c r="Z22" s="16">
        <v>166590655</v>
      </c>
      <c r="AA22" s="16">
        <v>187190414</v>
      </c>
      <c r="AB22" s="16">
        <v>202794312</v>
      </c>
      <c r="AC22" s="16">
        <v>206866717</v>
      </c>
      <c r="AD22" s="16">
        <v>211906909</v>
      </c>
      <c r="AE22" s="16">
        <v>237725221</v>
      </c>
      <c r="AF22" s="16">
        <v>231682381</v>
      </c>
      <c r="AG22" s="16">
        <v>245918440</v>
      </c>
      <c r="AH22" s="16">
        <v>236659577</v>
      </c>
      <c r="AI22" s="16">
        <v>242592248</v>
      </c>
      <c r="AJ22" s="16">
        <v>248811530</v>
      </c>
    </row>
    <row r="23" spans="1:36">
      <c r="A23">
        <v>2012</v>
      </c>
      <c r="B23" t="s">
        <v>259</v>
      </c>
      <c r="C23" t="s">
        <v>262</v>
      </c>
      <c r="D23" t="s">
        <v>2</v>
      </c>
      <c r="E23" t="s">
        <v>261</v>
      </c>
      <c r="F23" t="s">
        <v>4</v>
      </c>
      <c r="G23">
        <v>2010</v>
      </c>
      <c r="H23" t="s">
        <v>221</v>
      </c>
      <c r="I23">
        <v>104</v>
      </c>
      <c r="J23">
        <v>145</v>
      </c>
      <c r="K23">
        <v>366174</v>
      </c>
      <c r="L23" t="s">
        <v>65</v>
      </c>
      <c r="M23" t="s">
        <v>7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>
        <v>5766798</v>
      </c>
      <c r="AD23" s="16"/>
      <c r="AE23" s="16"/>
      <c r="AF23" s="16"/>
      <c r="AG23" s="16"/>
      <c r="AH23" s="16">
        <v>0</v>
      </c>
      <c r="AI23" s="16">
        <v>0</v>
      </c>
      <c r="AJ23" s="16"/>
    </row>
    <row r="24" spans="1:36">
      <c r="A24">
        <v>2013</v>
      </c>
      <c r="B24" t="s">
        <v>259</v>
      </c>
      <c r="C24" t="s">
        <v>260</v>
      </c>
      <c r="D24" t="s">
        <v>2</v>
      </c>
      <c r="E24" t="s">
        <v>261</v>
      </c>
      <c r="F24" t="s">
        <v>4</v>
      </c>
      <c r="G24">
        <v>2010</v>
      </c>
      <c r="H24" t="s">
        <v>221</v>
      </c>
      <c r="I24">
        <v>104</v>
      </c>
      <c r="J24">
        <v>145</v>
      </c>
      <c r="K24">
        <v>366174</v>
      </c>
      <c r="L24" t="s">
        <v>65</v>
      </c>
      <c r="M24" t="s">
        <v>6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>
        <v>8101475</v>
      </c>
      <c r="AE24" s="16">
        <v>6773566</v>
      </c>
      <c r="AF24" s="16">
        <v>6797673</v>
      </c>
      <c r="AG24" s="16">
        <v>7657641</v>
      </c>
      <c r="AH24" s="16">
        <v>6415051</v>
      </c>
      <c r="AI24" s="16">
        <v>7994300</v>
      </c>
      <c r="AJ24" s="16">
        <v>8456826</v>
      </c>
    </row>
    <row r="25" spans="1:36">
      <c r="A25">
        <v>2002</v>
      </c>
      <c r="B25" t="s">
        <v>210</v>
      </c>
      <c r="C25" t="s">
        <v>211</v>
      </c>
      <c r="D25" t="s">
        <v>2</v>
      </c>
      <c r="E25" t="s">
        <v>212</v>
      </c>
      <c r="F25" t="s">
        <v>4</v>
      </c>
      <c r="G25">
        <v>2000</v>
      </c>
      <c r="H25" t="s">
        <v>145</v>
      </c>
      <c r="I25">
        <v>6</v>
      </c>
      <c r="J25">
        <v>1407</v>
      </c>
      <c r="K25">
        <v>4145659</v>
      </c>
      <c r="L25" t="s">
        <v>65</v>
      </c>
      <c r="M25" t="s">
        <v>6</v>
      </c>
      <c r="N25" s="16">
        <v>21375990</v>
      </c>
      <c r="O25" s="16">
        <v>20954845</v>
      </c>
      <c r="P25" s="16">
        <v>21653924</v>
      </c>
      <c r="Q25" s="16">
        <v>23486995</v>
      </c>
      <c r="R25" s="16">
        <v>25068051</v>
      </c>
      <c r="S25" s="16">
        <v>27577113</v>
      </c>
      <c r="T25" s="16">
        <v>28598304</v>
      </c>
      <c r="U25" s="16">
        <v>30799760</v>
      </c>
      <c r="V25" s="16">
        <v>36570812</v>
      </c>
      <c r="W25" s="16">
        <v>34035913</v>
      </c>
      <c r="X25" s="16">
        <v>34223274</v>
      </c>
      <c r="Y25" s="16">
        <v>35092059</v>
      </c>
      <c r="Z25" s="16"/>
      <c r="AA25" s="16"/>
      <c r="AB25" s="16"/>
      <c r="AC25" s="16"/>
      <c r="AD25" s="16"/>
      <c r="AE25" s="16"/>
      <c r="AF25" s="16"/>
      <c r="AG25" s="16"/>
      <c r="AH25" s="16">
        <v>0</v>
      </c>
      <c r="AI25" s="16">
        <v>0</v>
      </c>
      <c r="AJ25" s="16"/>
    </row>
    <row r="26" spans="1:36">
      <c r="A26">
        <v>2003</v>
      </c>
      <c r="B26" t="s">
        <v>230</v>
      </c>
      <c r="C26" t="s">
        <v>211</v>
      </c>
      <c r="D26" t="s">
        <v>2</v>
      </c>
      <c r="E26" t="s">
        <v>148</v>
      </c>
      <c r="F26" t="s">
        <v>4</v>
      </c>
      <c r="G26">
        <v>2000</v>
      </c>
      <c r="H26" t="s">
        <v>149</v>
      </c>
      <c r="I26">
        <v>10</v>
      </c>
      <c r="J26">
        <v>1295</v>
      </c>
      <c r="K26">
        <v>3822509</v>
      </c>
      <c r="L26" t="s">
        <v>65</v>
      </c>
      <c r="M26" t="s">
        <v>6</v>
      </c>
      <c r="N26" s="16"/>
      <c r="O26" s="16"/>
      <c r="P26" s="16"/>
      <c r="Q26" s="16"/>
      <c r="R26" s="16"/>
      <c r="S26" s="16"/>
      <c r="T26" s="16">
        <v>10399357</v>
      </c>
      <c r="U26" s="16">
        <v>14544439</v>
      </c>
      <c r="V26" s="16">
        <v>16051793</v>
      </c>
      <c r="W26" s="16">
        <v>17336342</v>
      </c>
      <c r="X26" s="16">
        <v>18097115</v>
      </c>
      <c r="Y26" s="16">
        <v>22105194</v>
      </c>
      <c r="Z26" s="16">
        <v>26179438</v>
      </c>
      <c r="AA26" s="16"/>
      <c r="AB26" s="16"/>
      <c r="AC26" s="16"/>
      <c r="AD26" s="16"/>
      <c r="AE26" s="16"/>
      <c r="AF26" s="16"/>
      <c r="AG26" s="16"/>
      <c r="AH26" s="16">
        <v>0</v>
      </c>
      <c r="AI26" s="16">
        <v>0</v>
      </c>
      <c r="AJ26" s="16"/>
    </row>
    <row r="27" spans="1:36">
      <c r="A27">
        <v>2013</v>
      </c>
      <c r="B27" t="s">
        <v>265</v>
      </c>
      <c r="C27" t="s">
        <v>266</v>
      </c>
      <c r="D27" t="s">
        <v>2</v>
      </c>
      <c r="E27" t="s">
        <v>267</v>
      </c>
      <c r="F27" t="s">
        <v>4</v>
      </c>
      <c r="G27">
        <v>2010</v>
      </c>
      <c r="H27" t="s">
        <v>149</v>
      </c>
      <c r="I27">
        <v>7</v>
      </c>
      <c r="J27">
        <v>1660</v>
      </c>
      <c r="K27">
        <v>4944332</v>
      </c>
      <c r="L27" t="s">
        <v>65</v>
      </c>
      <c r="M27" t="s">
        <v>7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>
        <v>844135</v>
      </c>
      <c r="AE27" s="16">
        <v>957196</v>
      </c>
      <c r="AF27" s="16">
        <v>1261806</v>
      </c>
      <c r="AG27" s="16">
        <v>1250264</v>
      </c>
      <c r="AH27" s="16">
        <v>345352</v>
      </c>
      <c r="AI27" s="16">
        <v>510430</v>
      </c>
      <c r="AJ27" s="16">
        <v>521232.99999999994</v>
      </c>
    </row>
    <row r="28" spans="1:36">
      <c r="A28">
        <v>2013</v>
      </c>
      <c r="B28" t="s">
        <v>142</v>
      </c>
      <c r="C28" t="s">
        <v>143</v>
      </c>
      <c r="D28" t="s">
        <v>2</v>
      </c>
      <c r="E28" t="s">
        <v>144</v>
      </c>
      <c r="F28" t="s">
        <v>4</v>
      </c>
      <c r="G28">
        <v>2010</v>
      </c>
      <c r="H28" t="s">
        <v>145</v>
      </c>
      <c r="I28">
        <v>6</v>
      </c>
      <c r="J28">
        <v>1779</v>
      </c>
      <c r="K28">
        <v>5121892</v>
      </c>
      <c r="L28" t="s">
        <v>65</v>
      </c>
      <c r="M28" t="s">
        <v>6</v>
      </c>
      <c r="N28" s="16">
        <v>14339832</v>
      </c>
      <c r="O28" s="16">
        <v>15637065</v>
      </c>
      <c r="P28" s="16">
        <v>16787674</v>
      </c>
      <c r="Q28" s="16">
        <v>17863961</v>
      </c>
      <c r="R28" s="16">
        <v>16751150</v>
      </c>
      <c r="S28" s="16">
        <v>16508291</v>
      </c>
      <c r="T28" s="16">
        <v>17911513</v>
      </c>
      <c r="U28" s="16">
        <v>18225322</v>
      </c>
      <c r="V28" s="16">
        <v>21117911</v>
      </c>
      <c r="W28" s="16">
        <v>22462538</v>
      </c>
      <c r="X28" s="16">
        <v>26672823</v>
      </c>
      <c r="Y28" s="16">
        <v>28641881</v>
      </c>
      <c r="Z28" s="16">
        <v>24950557</v>
      </c>
      <c r="AA28" s="16">
        <v>23820595</v>
      </c>
      <c r="AB28" s="16">
        <v>24748830</v>
      </c>
      <c r="AC28" s="16">
        <v>26782288</v>
      </c>
      <c r="AD28" s="16">
        <v>28490829</v>
      </c>
      <c r="AE28" s="16">
        <v>31367793</v>
      </c>
      <c r="AF28" s="16">
        <v>33075716</v>
      </c>
      <c r="AG28" s="16">
        <v>32761437</v>
      </c>
      <c r="AH28" s="16">
        <v>31074312</v>
      </c>
      <c r="AI28" s="16">
        <v>32155415</v>
      </c>
      <c r="AJ28" s="16">
        <v>33006958</v>
      </c>
    </row>
    <row r="29" spans="1:36">
      <c r="A29">
        <v>2013</v>
      </c>
      <c r="B29" t="s">
        <v>142</v>
      </c>
      <c r="C29" t="s">
        <v>143</v>
      </c>
      <c r="D29" t="s">
        <v>2</v>
      </c>
      <c r="E29" t="s">
        <v>144</v>
      </c>
      <c r="F29" t="s">
        <v>4</v>
      </c>
      <c r="G29">
        <v>2010</v>
      </c>
      <c r="H29" t="s">
        <v>145</v>
      </c>
      <c r="I29">
        <v>6</v>
      </c>
      <c r="J29">
        <v>1779</v>
      </c>
      <c r="K29">
        <v>5121892</v>
      </c>
      <c r="L29" t="s">
        <v>65</v>
      </c>
      <c r="M29" t="s">
        <v>7</v>
      </c>
      <c r="N29" s="16"/>
      <c r="O29" s="16"/>
      <c r="P29" s="16"/>
      <c r="Q29" s="16"/>
      <c r="R29" s="16">
        <v>780622</v>
      </c>
      <c r="S29" s="16">
        <v>803515</v>
      </c>
      <c r="T29" s="16">
        <v>760150</v>
      </c>
      <c r="U29" s="16">
        <v>283067</v>
      </c>
      <c r="V29" s="16"/>
      <c r="W29" s="16">
        <v>23239</v>
      </c>
      <c r="X29" s="16">
        <v>201810</v>
      </c>
      <c r="Y29" s="16">
        <v>63164</v>
      </c>
      <c r="Z29" s="16">
        <v>40993</v>
      </c>
      <c r="AA29" s="16">
        <v>114249</v>
      </c>
      <c r="AB29" s="16">
        <v>143447</v>
      </c>
      <c r="AC29" s="16">
        <v>206392</v>
      </c>
      <c r="AD29" s="16">
        <v>289792</v>
      </c>
      <c r="AE29" s="16">
        <v>361484</v>
      </c>
      <c r="AF29" s="16">
        <v>395813</v>
      </c>
      <c r="AG29" s="16">
        <v>393695</v>
      </c>
      <c r="AH29" s="16">
        <v>416576</v>
      </c>
      <c r="AI29" s="16">
        <v>413430</v>
      </c>
      <c r="AJ29" s="16">
        <v>405592</v>
      </c>
    </row>
    <row r="30" spans="1:36">
      <c r="A30">
        <v>2013</v>
      </c>
      <c r="B30" t="s">
        <v>248</v>
      </c>
      <c r="C30" t="s">
        <v>249</v>
      </c>
      <c r="D30" t="s">
        <v>2</v>
      </c>
      <c r="E30" t="s">
        <v>250</v>
      </c>
      <c r="F30" t="s">
        <v>4</v>
      </c>
      <c r="G30">
        <v>2010</v>
      </c>
      <c r="H30" t="s">
        <v>251</v>
      </c>
      <c r="I30">
        <v>434</v>
      </c>
      <c r="J30">
        <v>29</v>
      </c>
      <c r="K30">
        <v>63683</v>
      </c>
      <c r="L30" t="s">
        <v>65</v>
      </c>
      <c r="M30" t="s">
        <v>6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>
        <v>342437</v>
      </c>
      <c r="AB30" s="16">
        <v>523785</v>
      </c>
      <c r="AC30" s="16">
        <v>621443</v>
      </c>
      <c r="AD30" s="16">
        <v>707263</v>
      </c>
      <c r="AE30" s="16">
        <v>896964</v>
      </c>
      <c r="AF30" s="16">
        <v>1048619</v>
      </c>
      <c r="AG30" s="16">
        <v>1067432</v>
      </c>
      <c r="AH30" s="16">
        <v>1096044</v>
      </c>
      <c r="AI30" s="16">
        <v>1109926</v>
      </c>
      <c r="AJ30" s="16">
        <v>1280487</v>
      </c>
    </row>
    <row r="31" spans="1:36">
      <c r="A31">
        <v>2012</v>
      </c>
      <c r="B31" t="s">
        <v>284</v>
      </c>
      <c r="C31" t="s">
        <v>285</v>
      </c>
      <c r="D31" t="s">
        <v>2</v>
      </c>
      <c r="E31" t="s">
        <v>148</v>
      </c>
      <c r="F31" t="s">
        <v>4</v>
      </c>
      <c r="G31">
        <v>2010</v>
      </c>
      <c r="H31" t="s">
        <v>149</v>
      </c>
      <c r="I31">
        <v>7</v>
      </c>
      <c r="J31">
        <v>1660</v>
      </c>
      <c r="K31">
        <v>4944332</v>
      </c>
      <c r="L31" t="s">
        <v>65</v>
      </c>
      <c r="M31" t="s">
        <v>6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>
        <v>0</v>
      </c>
      <c r="AJ31" s="16"/>
    </row>
    <row r="32" spans="1:36">
      <c r="A32">
        <v>2013</v>
      </c>
      <c r="B32" t="s">
        <v>271</v>
      </c>
      <c r="C32" t="s">
        <v>272</v>
      </c>
      <c r="D32" t="s">
        <v>10</v>
      </c>
      <c r="E32" t="s">
        <v>148</v>
      </c>
      <c r="F32" t="s">
        <v>4</v>
      </c>
      <c r="G32">
        <v>2010</v>
      </c>
      <c r="H32" t="s">
        <v>149</v>
      </c>
      <c r="I32">
        <v>7</v>
      </c>
      <c r="J32">
        <v>1660</v>
      </c>
      <c r="K32">
        <v>4944332</v>
      </c>
      <c r="L32" t="s">
        <v>65</v>
      </c>
      <c r="M32" t="s">
        <v>7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>
        <v>301378</v>
      </c>
      <c r="AG32" s="16">
        <v>460996</v>
      </c>
      <c r="AH32" s="16">
        <v>693739</v>
      </c>
      <c r="AI32" s="16">
        <v>1714711</v>
      </c>
      <c r="AJ32" s="16">
        <v>1425413</v>
      </c>
    </row>
    <row r="33" spans="1:36">
      <c r="A33">
        <v>2012</v>
      </c>
      <c r="B33" t="s">
        <v>280</v>
      </c>
      <c r="C33" t="s">
        <v>281</v>
      </c>
      <c r="D33" t="s">
        <v>2</v>
      </c>
      <c r="E33" t="s">
        <v>148</v>
      </c>
      <c r="F33" t="s">
        <v>4</v>
      </c>
      <c r="G33">
        <v>2010</v>
      </c>
      <c r="H33" t="s">
        <v>149</v>
      </c>
      <c r="I33">
        <v>7</v>
      </c>
      <c r="J33">
        <v>1660</v>
      </c>
      <c r="K33">
        <v>4944332</v>
      </c>
      <c r="L33" t="s">
        <v>65</v>
      </c>
      <c r="M33" t="s">
        <v>6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>
        <v>0</v>
      </c>
      <c r="AJ33" s="16"/>
    </row>
    <row r="34" spans="1:36">
      <c r="A34">
        <v>2012</v>
      </c>
      <c r="B34" t="s">
        <v>286</v>
      </c>
      <c r="C34" t="s">
        <v>287</v>
      </c>
      <c r="D34" t="s">
        <v>2</v>
      </c>
      <c r="E34" t="s">
        <v>288</v>
      </c>
      <c r="F34" t="s">
        <v>4</v>
      </c>
      <c r="G34">
        <v>2010</v>
      </c>
      <c r="H34" t="s">
        <v>149</v>
      </c>
      <c r="I34">
        <v>7</v>
      </c>
      <c r="J34">
        <v>1660</v>
      </c>
      <c r="K34">
        <v>4944332</v>
      </c>
      <c r="L34" t="s">
        <v>65</v>
      </c>
      <c r="M34" t="s">
        <v>6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>
        <v>0</v>
      </c>
      <c r="AJ34" s="16"/>
    </row>
    <row r="35" spans="1:36">
      <c r="A35">
        <v>2013</v>
      </c>
      <c r="B35" t="s">
        <v>240</v>
      </c>
      <c r="C35" t="s">
        <v>241</v>
      </c>
      <c r="D35" t="s">
        <v>2</v>
      </c>
      <c r="E35" t="s">
        <v>242</v>
      </c>
      <c r="F35" t="s">
        <v>4</v>
      </c>
      <c r="G35">
        <v>2010</v>
      </c>
      <c r="H35" t="s">
        <v>243</v>
      </c>
      <c r="I35">
        <v>163</v>
      </c>
      <c r="J35">
        <v>85</v>
      </c>
      <c r="K35">
        <v>217630</v>
      </c>
      <c r="L35" t="s">
        <v>65</v>
      </c>
      <c r="M35" t="s">
        <v>6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>
        <v>1025772</v>
      </c>
      <c r="Y35" s="16">
        <v>1296111</v>
      </c>
      <c r="Z35" s="16">
        <v>1569514</v>
      </c>
      <c r="AA35" s="16">
        <v>1662767</v>
      </c>
      <c r="AB35" s="16">
        <v>1673812</v>
      </c>
      <c r="AC35" s="16">
        <v>1410146</v>
      </c>
      <c r="AD35" s="16">
        <v>1422069</v>
      </c>
      <c r="AE35" s="16">
        <v>1674329</v>
      </c>
      <c r="AF35" s="16">
        <v>1855664</v>
      </c>
      <c r="AG35" s="16">
        <v>1806016</v>
      </c>
      <c r="AH35" s="16">
        <v>2135751</v>
      </c>
      <c r="AI35" s="16">
        <v>2418985</v>
      </c>
      <c r="AJ35" s="16">
        <v>2858387</v>
      </c>
    </row>
    <row r="36" spans="1:36">
      <c r="A36">
        <v>2012</v>
      </c>
      <c r="B36" t="s">
        <v>176</v>
      </c>
      <c r="C36" t="s">
        <v>180</v>
      </c>
      <c r="D36" t="s">
        <v>10</v>
      </c>
      <c r="E36" t="s">
        <v>178</v>
      </c>
      <c r="F36" t="s">
        <v>4</v>
      </c>
      <c r="G36">
        <v>2010</v>
      </c>
      <c r="H36" t="s">
        <v>179</v>
      </c>
      <c r="I36">
        <v>0</v>
      </c>
      <c r="J36">
        <v>0</v>
      </c>
      <c r="K36">
        <v>0</v>
      </c>
      <c r="L36" t="s">
        <v>65</v>
      </c>
      <c r="M36" t="s">
        <v>7</v>
      </c>
      <c r="N36" s="16"/>
      <c r="O36" s="16">
        <v>36000</v>
      </c>
      <c r="P36" s="16">
        <v>36000</v>
      </c>
      <c r="Q36" s="16"/>
      <c r="R36" s="16"/>
      <c r="S36" s="16">
        <v>120446</v>
      </c>
      <c r="T36" s="16">
        <v>119018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>
        <v>0</v>
      </c>
      <c r="AI36" s="16">
        <v>0</v>
      </c>
      <c r="AJ36" s="16"/>
    </row>
    <row r="37" spans="1:36">
      <c r="A37">
        <v>2013</v>
      </c>
      <c r="B37" t="s">
        <v>176</v>
      </c>
      <c r="C37" t="s">
        <v>177</v>
      </c>
      <c r="D37" t="s">
        <v>10</v>
      </c>
      <c r="E37" t="s">
        <v>178</v>
      </c>
      <c r="F37" t="s">
        <v>4</v>
      </c>
      <c r="G37">
        <v>2010</v>
      </c>
      <c r="H37" t="s">
        <v>179</v>
      </c>
      <c r="I37">
        <v>0</v>
      </c>
      <c r="J37">
        <v>0</v>
      </c>
      <c r="K37">
        <v>0</v>
      </c>
      <c r="L37" t="s">
        <v>65</v>
      </c>
      <c r="M37" t="s">
        <v>6</v>
      </c>
      <c r="N37" s="16">
        <v>1059185</v>
      </c>
      <c r="O37" s="16">
        <v>1235397</v>
      </c>
      <c r="P37" s="16">
        <v>1292549</v>
      </c>
      <c r="Q37" s="16">
        <v>1225502</v>
      </c>
      <c r="R37" s="16">
        <v>1358730</v>
      </c>
      <c r="S37" s="16">
        <v>1425250</v>
      </c>
      <c r="T37" s="16">
        <v>1560962</v>
      </c>
      <c r="U37" s="16">
        <v>1719508</v>
      </c>
      <c r="V37" s="16"/>
      <c r="W37" s="16"/>
      <c r="X37" s="16">
        <v>1879909</v>
      </c>
      <c r="Y37" s="16">
        <v>2527416</v>
      </c>
      <c r="Z37" s="16">
        <v>2680313</v>
      </c>
      <c r="AA37" s="16">
        <v>2113689</v>
      </c>
      <c r="AB37" s="16">
        <v>1885115</v>
      </c>
      <c r="AC37" s="16">
        <v>2296680</v>
      </c>
      <c r="AD37" s="16">
        <v>2625260</v>
      </c>
      <c r="AE37" s="16">
        <v>0</v>
      </c>
      <c r="AF37" s="16">
        <v>2519392</v>
      </c>
      <c r="AG37" s="16">
        <v>2910009</v>
      </c>
      <c r="AH37" s="16">
        <v>2700898</v>
      </c>
      <c r="AI37" s="16">
        <v>2725554</v>
      </c>
      <c r="AJ37" s="16">
        <v>2554949</v>
      </c>
    </row>
    <row r="38" spans="1:36">
      <c r="A38">
        <v>2012</v>
      </c>
      <c r="B38" t="s">
        <v>150</v>
      </c>
      <c r="C38" t="s">
        <v>154</v>
      </c>
      <c r="D38" t="s">
        <v>2</v>
      </c>
      <c r="E38" t="s">
        <v>152</v>
      </c>
      <c r="F38" t="s">
        <v>4</v>
      </c>
      <c r="G38">
        <v>2010</v>
      </c>
      <c r="H38" t="s">
        <v>153</v>
      </c>
      <c r="I38">
        <v>157</v>
      </c>
      <c r="J38">
        <v>66</v>
      </c>
      <c r="K38">
        <v>235730</v>
      </c>
      <c r="L38" t="s">
        <v>65</v>
      </c>
      <c r="M38" t="s">
        <v>7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>
        <v>0</v>
      </c>
      <c r="Z38" s="16"/>
      <c r="AA38" s="16"/>
      <c r="AB38" s="16"/>
      <c r="AC38" s="16"/>
      <c r="AD38" s="16"/>
      <c r="AE38" s="16"/>
      <c r="AF38" s="16"/>
      <c r="AG38" s="16"/>
      <c r="AH38" s="16">
        <v>0</v>
      </c>
      <c r="AI38" s="16">
        <v>0</v>
      </c>
      <c r="AJ38" s="16"/>
    </row>
    <row r="39" spans="1:36">
      <c r="A39">
        <v>2013</v>
      </c>
      <c r="B39" t="s">
        <v>150</v>
      </c>
      <c r="C39" t="s">
        <v>151</v>
      </c>
      <c r="D39" t="s">
        <v>2</v>
      </c>
      <c r="E39" t="s">
        <v>152</v>
      </c>
      <c r="F39" t="s">
        <v>4</v>
      </c>
      <c r="G39">
        <v>2010</v>
      </c>
      <c r="H39" t="s">
        <v>153</v>
      </c>
      <c r="I39">
        <v>157</v>
      </c>
      <c r="J39">
        <v>66</v>
      </c>
      <c r="K39">
        <v>235730</v>
      </c>
      <c r="L39" t="s">
        <v>65</v>
      </c>
      <c r="M39" t="s">
        <v>6</v>
      </c>
      <c r="N39" s="16">
        <v>3171003</v>
      </c>
      <c r="O39" s="16">
        <v>3927698</v>
      </c>
      <c r="P39" s="16">
        <v>4391478</v>
      </c>
      <c r="Q39" s="16">
        <v>4765026</v>
      </c>
      <c r="R39" s="16">
        <v>5171551</v>
      </c>
      <c r="S39" s="16">
        <v>5146719</v>
      </c>
      <c r="T39" s="16">
        <v>5057660</v>
      </c>
      <c r="U39" s="16">
        <v>5643412</v>
      </c>
      <c r="V39" s="16">
        <v>6186256</v>
      </c>
      <c r="W39" s="16">
        <v>7066155</v>
      </c>
      <c r="X39" s="16">
        <v>7392530</v>
      </c>
      <c r="Y39" s="16">
        <v>7830779</v>
      </c>
      <c r="Z39" s="16">
        <v>8584111</v>
      </c>
      <c r="AA39" s="16">
        <v>9226242</v>
      </c>
      <c r="AB39" s="16">
        <v>9866386</v>
      </c>
      <c r="AC39" s="16">
        <v>10567574</v>
      </c>
      <c r="AD39" s="16">
        <v>10827138</v>
      </c>
      <c r="AE39" s="16">
        <v>10984970</v>
      </c>
      <c r="AF39" s="16">
        <v>10533594</v>
      </c>
      <c r="AG39" s="16">
        <v>10753039</v>
      </c>
      <c r="AH39" s="16">
        <v>10440404</v>
      </c>
      <c r="AI39" s="16">
        <v>11172846</v>
      </c>
      <c r="AJ39" s="16">
        <v>11925274</v>
      </c>
    </row>
    <row r="40" spans="1:36">
      <c r="A40">
        <v>2013</v>
      </c>
      <c r="B40" t="s">
        <v>222</v>
      </c>
      <c r="C40" t="s">
        <v>223</v>
      </c>
      <c r="D40" t="s">
        <v>10</v>
      </c>
      <c r="E40" t="s">
        <v>224</v>
      </c>
      <c r="F40" t="s">
        <v>4</v>
      </c>
      <c r="G40">
        <v>2010</v>
      </c>
      <c r="H40" t="s">
        <v>225</v>
      </c>
      <c r="I40">
        <v>302</v>
      </c>
      <c r="J40">
        <v>83</v>
      </c>
      <c r="K40">
        <v>98884</v>
      </c>
      <c r="L40" t="s">
        <v>65</v>
      </c>
      <c r="M40" t="s">
        <v>6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>
        <v>1510399</v>
      </c>
      <c r="AI40" s="16">
        <v>1648403</v>
      </c>
      <c r="AJ40" s="16">
        <v>1768031</v>
      </c>
    </row>
    <row r="41" spans="1:36">
      <c r="A41">
        <v>2012</v>
      </c>
      <c r="B41" t="s">
        <v>235</v>
      </c>
      <c r="C41" t="s">
        <v>239</v>
      </c>
      <c r="D41" t="s">
        <v>10</v>
      </c>
      <c r="E41" t="s">
        <v>237</v>
      </c>
      <c r="F41" t="s">
        <v>4</v>
      </c>
      <c r="G41">
        <v>2010</v>
      </c>
      <c r="H41" t="s">
        <v>238</v>
      </c>
      <c r="I41">
        <v>57</v>
      </c>
      <c r="J41">
        <v>358</v>
      </c>
      <c r="K41">
        <v>728825</v>
      </c>
      <c r="L41" t="s">
        <v>65</v>
      </c>
      <c r="M41" t="s">
        <v>7</v>
      </c>
      <c r="N41" s="16"/>
      <c r="O41" s="16"/>
      <c r="P41" s="16"/>
      <c r="Q41" s="16"/>
      <c r="R41" s="16"/>
      <c r="S41" s="16"/>
      <c r="T41" s="16"/>
      <c r="U41" s="16"/>
      <c r="V41" s="16">
        <v>515132</v>
      </c>
      <c r="W41" s="16">
        <v>1127365</v>
      </c>
      <c r="X41" s="16">
        <v>1260299</v>
      </c>
      <c r="Y41" s="16">
        <v>1496319</v>
      </c>
      <c r="Z41" s="16">
        <v>864784</v>
      </c>
      <c r="AA41" s="16"/>
      <c r="AB41" s="16"/>
      <c r="AC41" s="16"/>
      <c r="AD41" s="16"/>
      <c r="AE41" s="16"/>
      <c r="AF41" s="16"/>
      <c r="AG41" s="16"/>
      <c r="AH41" s="16">
        <v>0</v>
      </c>
      <c r="AI41" s="16">
        <v>0</v>
      </c>
      <c r="AJ41" s="16"/>
    </row>
    <row r="42" spans="1:36">
      <c r="A42">
        <v>2013</v>
      </c>
      <c r="B42" t="s">
        <v>235</v>
      </c>
      <c r="C42" t="s">
        <v>236</v>
      </c>
      <c r="D42" t="s">
        <v>10</v>
      </c>
      <c r="E42" t="s">
        <v>237</v>
      </c>
      <c r="F42" t="s">
        <v>4</v>
      </c>
      <c r="G42">
        <v>2010</v>
      </c>
      <c r="H42" t="s">
        <v>238</v>
      </c>
      <c r="I42">
        <v>57</v>
      </c>
      <c r="J42">
        <v>358</v>
      </c>
      <c r="K42">
        <v>728825</v>
      </c>
      <c r="L42" t="s">
        <v>65</v>
      </c>
      <c r="M42" t="s">
        <v>6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>
        <v>549546</v>
      </c>
      <c r="AA42" s="16">
        <v>1374372</v>
      </c>
      <c r="AB42" s="16">
        <v>561746</v>
      </c>
      <c r="AC42" s="16">
        <v>520044</v>
      </c>
      <c r="AD42" s="16">
        <v>799718</v>
      </c>
      <c r="AE42" s="16">
        <v>1801562</v>
      </c>
      <c r="AF42" s="16">
        <v>1944617</v>
      </c>
      <c r="AG42" s="16">
        <v>2186414</v>
      </c>
      <c r="AH42" s="16">
        <v>2018028</v>
      </c>
      <c r="AI42" s="16">
        <v>2429879</v>
      </c>
      <c r="AJ42" s="16">
        <v>3292015</v>
      </c>
    </row>
    <row r="43" spans="1:36">
      <c r="A43">
        <v>2013</v>
      </c>
      <c r="B43" t="s">
        <v>138</v>
      </c>
      <c r="C43" t="s">
        <v>139</v>
      </c>
      <c r="D43" t="s">
        <v>2</v>
      </c>
      <c r="E43" t="s">
        <v>140</v>
      </c>
      <c r="F43" t="s">
        <v>4</v>
      </c>
      <c r="G43">
        <v>2010</v>
      </c>
      <c r="H43" t="s">
        <v>141</v>
      </c>
      <c r="I43">
        <v>53</v>
      </c>
      <c r="J43">
        <v>251</v>
      </c>
      <c r="K43">
        <v>803086</v>
      </c>
      <c r="L43" t="s">
        <v>65</v>
      </c>
      <c r="M43" t="s">
        <v>6</v>
      </c>
      <c r="N43" s="16">
        <v>15072907</v>
      </c>
      <c r="O43" s="16">
        <v>16628958</v>
      </c>
      <c r="P43" s="16">
        <v>18492172</v>
      </c>
      <c r="Q43" s="16">
        <v>20245386</v>
      </c>
      <c r="R43" s="16">
        <v>22556089</v>
      </c>
      <c r="S43" s="16">
        <v>20490533</v>
      </c>
      <c r="T43" s="16">
        <v>21374419</v>
      </c>
      <c r="U43" s="16">
        <v>20604635</v>
      </c>
      <c r="V43" s="16">
        <v>22397391</v>
      </c>
      <c r="W43" s="16">
        <v>24173993</v>
      </c>
      <c r="X43" s="16">
        <v>25233146</v>
      </c>
      <c r="Y43" s="16">
        <v>27626769</v>
      </c>
      <c r="Z43" s="16">
        <v>30169127</v>
      </c>
      <c r="AA43" s="16">
        <v>31285054</v>
      </c>
      <c r="AB43" s="16">
        <v>32672281</v>
      </c>
      <c r="AC43" s="16">
        <v>34335420</v>
      </c>
      <c r="AD43" s="16">
        <v>37200798</v>
      </c>
      <c r="AE43" s="16">
        <v>37665923</v>
      </c>
      <c r="AF43" s="16">
        <v>39049060</v>
      </c>
      <c r="AG43" s="16">
        <v>46999311</v>
      </c>
      <c r="AH43" s="16">
        <v>45209497</v>
      </c>
      <c r="AI43" s="16">
        <v>46290465</v>
      </c>
      <c r="AJ43" s="16">
        <v>43891125</v>
      </c>
    </row>
    <row r="44" spans="1:36">
      <c r="A44">
        <v>2013</v>
      </c>
      <c r="B44" t="s">
        <v>146</v>
      </c>
      <c r="C44" t="s">
        <v>147</v>
      </c>
      <c r="D44" t="s">
        <v>2</v>
      </c>
      <c r="E44" t="s">
        <v>148</v>
      </c>
      <c r="F44" t="s">
        <v>4</v>
      </c>
      <c r="G44">
        <v>2010</v>
      </c>
      <c r="H44" t="s">
        <v>149</v>
      </c>
      <c r="I44">
        <v>7</v>
      </c>
      <c r="J44">
        <v>1660</v>
      </c>
      <c r="K44">
        <v>4944332</v>
      </c>
      <c r="L44" t="s">
        <v>65</v>
      </c>
      <c r="M44" t="s">
        <v>6</v>
      </c>
      <c r="N44" s="16">
        <v>128022191</v>
      </c>
      <c r="O44" s="16">
        <v>147692725</v>
      </c>
      <c r="P44" s="16">
        <v>167903927</v>
      </c>
      <c r="Q44" s="16">
        <v>171077608</v>
      </c>
      <c r="R44" s="16">
        <v>166876744</v>
      </c>
      <c r="S44" s="16">
        <v>172161888</v>
      </c>
      <c r="T44" s="16">
        <v>180623106</v>
      </c>
      <c r="U44" s="16">
        <v>170405722</v>
      </c>
      <c r="V44" s="16">
        <v>178194126</v>
      </c>
      <c r="W44" s="16">
        <v>193255968</v>
      </c>
      <c r="X44" s="16">
        <v>167214953</v>
      </c>
      <c r="Y44" s="16">
        <v>204904800</v>
      </c>
      <c r="Z44" s="16">
        <v>214136507</v>
      </c>
      <c r="AA44" s="16">
        <v>206944190</v>
      </c>
      <c r="AB44" s="16">
        <v>223912622</v>
      </c>
      <c r="AC44" s="16">
        <v>223510225</v>
      </c>
      <c r="AD44" s="16">
        <v>226655849</v>
      </c>
      <c r="AE44" s="16">
        <v>241342036</v>
      </c>
      <c r="AF44" s="16">
        <v>271282177</v>
      </c>
      <c r="AG44" s="16">
        <v>271744832</v>
      </c>
      <c r="AH44" s="16">
        <v>280166005</v>
      </c>
      <c r="AI44" s="16">
        <v>245851608</v>
      </c>
      <c r="AJ44" s="16">
        <v>260699069</v>
      </c>
    </row>
    <row r="45" spans="1:36">
      <c r="A45">
        <v>2013</v>
      </c>
      <c r="B45" t="s">
        <v>146</v>
      </c>
      <c r="C45" t="s">
        <v>147</v>
      </c>
      <c r="D45" t="s">
        <v>2</v>
      </c>
      <c r="E45" t="s">
        <v>148</v>
      </c>
      <c r="F45" t="s">
        <v>4</v>
      </c>
      <c r="G45">
        <v>2010</v>
      </c>
      <c r="H45" t="s">
        <v>149</v>
      </c>
      <c r="I45">
        <v>7</v>
      </c>
      <c r="J45">
        <v>1660</v>
      </c>
      <c r="K45">
        <v>4944332</v>
      </c>
      <c r="L45" t="s">
        <v>65</v>
      </c>
      <c r="M45" t="s">
        <v>7</v>
      </c>
      <c r="N45" s="16">
        <v>6980086</v>
      </c>
      <c r="O45" s="16">
        <v>9005339</v>
      </c>
      <c r="P45" s="16">
        <v>7396002</v>
      </c>
      <c r="Q45" s="16">
        <v>6197480</v>
      </c>
      <c r="R45" s="16">
        <v>6550813</v>
      </c>
      <c r="S45" s="16">
        <v>6979469</v>
      </c>
      <c r="T45" s="16">
        <v>196298</v>
      </c>
      <c r="U45" s="16">
        <v>86607</v>
      </c>
      <c r="V45" s="16">
        <v>21881</v>
      </c>
      <c r="W45" s="16">
        <v>0</v>
      </c>
      <c r="X45" s="16">
        <v>0</v>
      </c>
      <c r="Y45" s="16">
        <v>4929154</v>
      </c>
      <c r="Z45" s="16">
        <v>5222973</v>
      </c>
      <c r="AA45" s="16">
        <v>37694619</v>
      </c>
      <c r="AB45" s="16">
        <v>39498422</v>
      </c>
      <c r="AC45" s="16">
        <v>44459254</v>
      </c>
      <c r="AD45" s="16">
        <v>46106311</v>
      </c>
      <c r="AE45" s="16">
        <v>49984011</v>
      </c>
      <c r="AF45" s="16">
        <v>50119023</v>
      </c>
      <c r="AG45" s="16">
        <v>49480116</v>
      </c>
      <c r="AH45" s="16">
        <v>48719454</v>
      </c>
      <c r="AI45" s="16">
        <v>44047418</v>
      </c>
      <c r="AJ45" s="16">
        <v>44205971</v>
      </c>
    </row>
    <row r="46" spans="1:36">
      <c r="A46">
        <v>2013</v>
      </c>
      <c r="B46" t="s">
        <v>252</v>
      </c>
      <c r="C46" t="s">
        <v>253</v>
      </c>
      <c r="D46" t="s">
        <v>10</v>
      </c>
      <c r="E46" t="s">
        <v>254</v>
      </c>
      <c r="F46" t="s">
        <v>4</v>
      </c>
      <c r="G46">
        <v>2010</v>
      </c>
      <c r="H46" t="s">
        <v>255</v>
      </c>
      <c r="I46">
        <v>252</v>
      </c>
      <c r="J46">
        <v>59</v>
      </c>
      <c r="K46">
        <v>126405</v>
      </c>
      <c r="L46" t="s">
        <v>65</v>
      </c>
      <c r="M46" t="s">
        <v>6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>
        <v>1397361</v>
      </c>
      <c r="AB46" s="16">
        <v>1596152</v>
      </c>
      <c r="AC46" s="16">
        <v>1689251</v>
      </c>
      <c r="AD46" s="16">
        <v>2007132</v>
      </c>
      <c r="AE46" s="16">
        <v>1886408</v>
      </c>
      <c r="AF46" s="16">
        <v>2295517</v>
      </c>
      <c r="AG46" s="16">
        <v>2494288</v>
      </c>
      <c r="AH46" s="16">
        <v>2408841</v>
      </c>
      <c r="AI46" s="16">
        <v>2387314</v>
      </c>
      <c r="AJ46" s="16">
        <v>1901314</v>
      </c>
    </row>
    <row r="47" spans="1:36">
      <c r="A47">
        <v>2013</v>
      </c>
      <c r="B47" t="s">
        <v>168</v>
      </c>
      <c r="C47" t="s">
        <v>169</v>
      </c>
      <c r="D47" t="s">
        <v>10</v>
      </c>
      <c r="E47" t="s">
        <v>170</v>
      </c>
      <c r="F47" t="s">
        <v>4</v>
      </c>
      <c r="G47">
        <v>2010</v>
      </c>
      <c r="H47" t="s">
        <v>171</v>
      </c>
      <c r="I47">
        <v>215</v>
      </c>
      <c r="J47">
        <v>106</v>
      </c>
      <c r="K47">
        <v>153150</v>
      </c>
      <c r="L47" t="s">
        <v>65</v>
      </c>
      <c r="M47" t="s">
        <v>6</v>
      </c>
      <c r="N47" s="16">
        <v>835582</v>
      </c>
      <c r="O47" s="16">
        <v>849958</v>
      </c>
      <c r="P47" s="16">
        <v>899112</v>
      </c>
      <c r="Q47" s="16">
        <v>894578</v>
      </c>
      <c r="R47" s="16">
        <v>892878</v>
      </c>
      <c r="S47" s="16">
        <v>743576</v>
      </c>
      <c r="T47" s="16">
        <v>762911</v>
      </c>
      <c r="U47" s="16">
        <v>749807</v>
      </c>
      <c r="V47" s="16">
        <v>771637</v>
      </c>
      <c r="W47" s="16">
        <v>841643</v>
      </c>
      <c r="X47" s="16">
        <v>902690</v>
      </c>
      <c r="Y47" s="16">
        <v>961553</v>
      </c>
      <c r="Z47" s="16">
        <v>1097757</v>
      </c>
      <c r="AA47" s="16">
        <v>1106665</v>
      </c>
      <c r="AB47" s="16">
        <v>1110202</v>
      </c>
      <c r="AC47" s="16">
        <v>1290801</v>
      </c>
      <c r="AD47" s="16">
        <v>1175747</v>
      </c>
      <c r="AE47" s="16">
        <v>1318989</v>
      </c>
      <c r="AF47" s="16">
        <v>1209584</v>
      </c>
      <c r="AG47" s="16">
        <v>1339711</v>
      </c>
      <c r="AH47" s="16">
        <v>1562425</v>
      </c>
      <c r="AI47" s="16">
        <v>1784681</v>
      </c>
      <c r="AJ47" s="16">
        <v>1370319</v>
      </c>
    </row>
    <row r="48" spans="1:36">
      <c r="A48">
        <v>2013</v>
      </c>
      <c r="B48" t="s">
        <v>8</v>
      </c>
      <c r="C48" t="s">
        <v>289</v>
      </c>
      <c r="D48" t="s">
        <v>10</v>
      </c>
      <c r="E48" t="s">
        <v>3</v>
      </c>
      <c r="F48" t="s">
        <v>4</v>
      </c>
      <c r="G48">
        <v>2010</v>
      </c>
      <c r="H48" t="s">
        <v>290</v>
      </c>
      <c r="I48">
        <v>479</v>
      </c>
      <c r="J48">
        <v>27</v>
      </c>
      <c r="K48">
        <v>52826</v>
      </c>
      <c r="L48" t="s">
        <v>65</v>
      </c>
      <c r="M48" t="s">
        <v>6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>
        <v>771870</v>
      </c>
      <c r="AJ48" s="16">
        <v>717069</v>
      </c>
    </row>
    <row r="49" spans="1:36">
      <c r="A49">
        <v>2013</v>
      </c>
      <c r="B49" t="s">
        <v>277</v>
      </c>
      <c r="C49" t="s">
        <v>278</v>
      </c>
      <c r="D49" t="s">
        <v>2</v>
      </c>
      <c r="E49" t="s">
        <v>279</v>
      </c>
      <c r="F49" t="s">
        <v>4</v>
      </c>
      <c r="G49">
        <v>2010</v>
      </c>
      <c r="H49" t="s">
        <v>145</v>
      </c>
      <c r="I49">
        <v>6</v>
      </c>
      <c r="J49">
        <v>1779</v>
      </c>
      <c r="K49">
        <v>5121892</v>
      </c>
      <c r="L49" t="s">
        <v>65</v>
      </c>
      <c r="M49" t="s">
        <v>6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>
        <v>0</v>
      </c>
      <c r="AH49" s="16">
        <v>78336</v>
      </c>
      <c r="AI49" s="16">
        <v>77922</v>
      </c>
      <c r="AJ49" s="16">
        <v>84945</v>
      </c>
    </row>
    <row r="50" spans="1:36">
      <c r="A50">
        <v>2013</v>
      </c>
      <c r="B50" t="s">
        <v>244</v>
      </c>
      <c r="C50" t="s">
        <v>245</v>
      </c>
      <c r="D50" t="s">
        <v>10</v>
      </c>
      <c r="E50" t="s">
        <v>246</v>
      </c>
      <c r="F50" t="s">
        <v>4</v>
      </c>
      <c r="G50">
        <v>2010</v>
      </c>
      <c r="H50" t="s">
        <v>247</v>
      </c>
      <c r="I50">
        <v>365</v>
      </c>
      <c r="J50">
        <v>64</v>
      </c>
      <c r="K50">
        <v>78162</v>
      </c>
      <c r="L50" t="s">
        <v>65</v>
      </c>
      <c r="M50" t="s">
        <v>6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>
        <v>0</v>
      </c>
      <c r="AJ50" s="16">
        <v>1728553</v>
      </c>
    </row>
    <row r="51" spans="1:36">
      <c r="A51">
        <v>2012</v>
      </c>
      <c r="B51" t="s">
        <v>268</v>
      </c>
      <c r="C51" t="s">
        <v>270</v>
      </c>
      <c r="D51" t="s">
        <v>2</v>
      </c>
      <c r="E51" t="s">
        <v>204</v>
      </c>
      <c r="F51" t="s">
        <v>4</v>
      </c>
      <c r="G51">
        <v>2010</v>
      </c>
      <c r="H51" t="s">
        <v>205</v>
      </c>
      <c r="I51">
        <v>438</v>
      </c>
      <c r="J51">
        <v>36</v>
      </c>
      <c r="K51">
        <v>61900</v>
      </c>
      <c r="L51" t="s">
        <v>65</v>
      </c>
      <c r="M51" t="s">
        <v>7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>
        <v>382007</v>
      </c>
      <c r="AE51" s="16">
        <v>203860</v>
      </c>
      <c r="AF51" s="16">
        <v>198564</v>
      </c>
      <c r="AG51" s="16">
        <v>245206</v>
      </c>
      <c r="AH51" s="16">
        <v>133976</v>
      </c>
      <c r="AI51" s="16">
        <v>221463</v>
      </c>
      <c r="AJ51" s="16"/>
    </row>
    <row r="52" spans="1:36">
      <c r="A52">
        <v>2013</v>
      </c>
      <c r="B52" t="s">
        <v>268</v>
      </c>
      <c r="C52" t="s">
        <v>269</v>
      </c>
      <c r="D52" t="s">
        <v>2</v>
      </c>
      <c r="E52" t="s">
        <v>204</v>
      </c>
      <c r="F52" t="s">
        <v>4</v>
      </c>
      <c r="G52">
        <v>2010</v>
      </c>
      <c r="H52" t="s">
        <v>205</v>
      </c>
      <c r="I52">
        <v>438</v>
      </c>
      <c r="J52">
        <v>36</v>
      </c>
      <c r="K52">
        <v>61900</v>
      </c>
      <c r="L52" t="s">
        <v>65</v>
      </c>
      <c r="M52" t="s">
        <v>6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>
        <v>143919</v>
      </c>
      <c r="AF52" s="16">
        <v>157479</v>
      </c>
      <c r="AG52" s="16">
        <v>409401</v>
      </c>
      <c r="AH52" s="16">
        <v>576973</v>
      </c>
      <c r="AI52" s="16">
        <v>592692</v>
      </c>
      <c r="AJ52" s="16">
        <v>323518</v>
      </c>
    </row>
    <row r="53" spans="1:36">
      <c r="A53">
        <v>2006</v>
      </c>
      <c r="B53" t="s">
        <v>202</v>
      </c>
      <c r="C53" t="s">
        <v>203</v>
      </c>
      <c r="D53" t="s">
        <v>2</v>
      </c>
      <c r="E53" t="s">
        <v>204</v>
      </c>
      <c r="F53" t="s">
        <v>4</v>
      </c>
      <c r="G53">
        <v>2000</v>
      </c>
      <c r="H53" t="s">
        <v>205</v>
      </c>
      <c r="I53">
        <v>407</v>
      </c>
      <c r="J53">
        <v>32</v>
      </c>
      <c r="K53">
        <v>56168</v>
      </c>
      <c r="L53" t="s">
        <v>65</v>
      </c>
      <c r="M53" t="s">
        <v>7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>
        <v>131698</v>
      </c>
      <c r="AB53" s="16">
        <v>225922</v>
      </c>
      <c r="AC53" s="16">
        <v>140605</v>
      </c>
      <c r="AD53" s="16"/>
      <c r="AE53" s="16"/>
      <c r="AF53" s="16"/>
      <c r="AG53" s="16"/>
      <c r="AH53" s="16">
        <v>0</v>
      </c>
      <c r="AI53" s="16">
        <v>0</v>
      </c>
      <c r="AJ53" s="16"/>
    </row>
    <row r="54" spans="1:36">
      <c r="A54">
        <v>2013</v>
      </c>
      <c r="B54" t="s">
        <v>226</v>
      </c>
      <c r="C54" t="s">
        <v>227</v>
      </c>
      <c r="D54" t="s">
        <v>2</v>
      </c>
      <c r="E54" t="s">
        <v>228</v>
      </c>
      <c r="F54" t="s">
        <v>4</v>
      </c>
      <c r="G54">
        <v>2010</v>
      </c>
      <c r="H54" t="s">
        <v>229</v>
      </c>
      <c r="I54">
        <v>293</v>
      </c>
      <c r="J54">
        <v>76</v>
      </c>
      <c r="K54">
        <v>106383</v>
      </c>
      <c r="L54" t="s">
        <v>65</v>
      </c>
      <c r="M54" t="s">
        <v>6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>
        <v>428868</v>
      </c>
      <c r="AG54" s="16">
        <v>672286</v>
      </c>
      <c r="AH54" s="16">
        <v>1270701</v>
      </c>
      <c r="AI54" s="16">
        <v>1482096</v>
      </c>
      <c r="AJ54" s="16">
        <v>2023649</v>
      </c>
    </row>
    <row r="55" spans="1:36">
      <c r="A55">
        <v>2012</v>
      </c>
      <c r="B55" t="s">
        <v>159</v>
      </c>
      <c r="C55" t="s">
        <v>163</v>
      </c>
      <c r="D55" t="s">
        <v>2</v>
      </c>
      <c r="E55" t="s">
        <v>161</v>
      </c>
      <c r="F55" t="s">
        <v>4</v>
      </c>
      <c r="G55">
        <v>2010</v>
      </c>
      <c r="H55" t="s">
        <v>162</v>
      </c>
      <c r="I55">
        <v>26</v>
      </c>
      <c r="J55">
        <v>597</v>
      </c>
      <c r="K55">
        <v>1758210</v>
      </c>
      <c r="L55" t="s">
        <v>69</v>
      </c>
      <c r="M55" t="s">
        <v>6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>
        <v>0</v>
      </c>
      <c r="AJ55" s="16"/>
    </row>
    <row r="56" spans="1:36">
      <c r="A56">
        <v>2013</v>
      </c>
      <c r="B56" t="s">
        <v>159</v>
      </c>
      <c r="C56" t="s">
        <v>160</v>
      </c>
      <c r="D56" t="s">
        <v>2</v>
      </c>
      <c r="E56" t="s">
        <v>161</v>
      </c>
      <c r="F56" t="s">
        <v>4</v>
      </c>
      <c r="G56">
        <v>2010</v>
      </c>
      <c r="H56" t="s">
        <v>162</v>
      </c>
      <c r="I56">
        <v>26</v>
      </c>
      <c r="J56">
        <v>597</v>
      </c>
      <c r="K56">
        <v>1758210</v>
      </c>
      <c r="L56" t="s">
        <v>65</v>
      </c>
      <c r="M56" t="s">
        <v>6</v>
      </c>
      <c r="N56" s="16">
        <v>42332342</v>
      </c>
      <c r="O56" s="16">
        <v>49457403</v>
      </c>
      <c r="P56" s="16">
        <v>51968499</v>
      </c>
      <c r="Q56" s="16">
        <v>57232999</v>
      </c>
      <c r="R56" s="16">
        <v>62569188</v>
      </c>
      <c r="S56" s="16">
        <v>59650400</v>
      </c>
      <c r="T56" s="16">
        <v>59627111</v>
      </c>
      <c r="U56" s="16">
        <v>63676786</v>
      </c>
      <c r="V56" s="16">
        <v>69610966</v>
      </c>
      <c r="W56" s="16">
        <v>74686731</v>
      </c>
      <c r="X56" s="16">
        <v>76221140</v>
      </c>
      <c r="Y56" s="16">
        <v>76003092</v>
      </c>
      <c r="Z56" s="16">
        <v>77904287</v>
      </c>
      <c r="AA56" s="16">
        <v>81712549</v>
      </c>
      <c r="AB56" s="16">
        <v>88446956</v>
      </c>
      <c r="AC56" s="16">
        <v>94724938</v>
      </c>
      <c r="AD56" s="16">
        <v>103032807</v>
      </c>
      <c r="AE56" s="16">
        <v>120025091</v>
      </c>
      <c r="AF56" s="16">
        <v>113230560</v>
      </c>
      <c r="AG56" s="16">
        <v>118521857</v>
      </c>
      <c r="AH56" s="16">
        <v>127309485</v>
      </c>
      <c r="AI56" s="16">
        <v>132598100</v>
      </c>
      <c r="AJ56" s="16">
        <v>140545270</v>
      </c>
    </row>
    <row r="57" spans="1:36">
      <c r="A57">
        <v>2013</v>
      </c>
      <c r="B57" t="s">
        <v>164</v>
      </c>
      <c r="C57" t="s">
        <v>165</v>
      </c>
      <c r="D57" t="s">
        <v>2</v>
      </c>
      <c r="E57" t="s">
        <v>166</v>
      </c>
      <c r="F57" t="s">
        <v>4</v>
      </c>
      <c r="G57">
        <v>2010</v>
      </c>
      <c r="H57" t="s">
        <v>167</v>
      </c>
      <c r="I57">
        <v>196</v>
      </c>
      <c r="J57">
        <v>90</v>
      </c>
      <c r="K57">
        <v>172378</v>
      </c>
      <c r="L57" t="s">
        <v>65</v>
      </c>
      <c r="M57" t="s">
        <v>6</v>
      </c>
      <c r="N57" s="16">
        <v>829102</v>
      </c>
      <c r="O57" s="16">
        <v>935667</v>
      </c>
      <c r="P57" s="16">
        <v>998793</v>
      </c>
      <c r="Q57" s="16">
        <v>1050969</v>
      </c>
      <c r="R57" s="16">
        <v>1171682</v>
      </c>
      <c r="S57" s="16">
        <v>1234227</v>
      </c>
      <c r="T57" s="16">
        <v>1238686</v>
      </c>
      <c r="U57" s="16">
        <v>1328872</v>
      </c>
      <c r="V57" s="16">
        <v>1608360</v>
      </c>
      <c r="W57" s="16">
        <v>1702915</v>
      </c>
      <c r="X57" s="16">
        <v>1995116</v>
      </c>
      <c r="Y57" s="16">
        <v>1982233</v>
      </c>
      <c r="Z57" s="16">
        <v>2113298</v>
      </c>
      <c r="AA57" s="16">
        <v>2331568</v>
      </c>
      <c r="AB57" s="16">
        <v>2603093</v>
      </c>
      <c r="AC57" s="16">
        <v>2941714</v>
      </c>
      <c r="AD57" s="16">
        <v>3023929</v>
      </c>
      <c r="AE57" s="16">
        <v>3298248</v>
      </c>
      <c r="AF57" s="16">
        <v>3320815</v>
      </c>
      <c r="AG57" s="16">
        <v>3494718</v>
      </c>
      <c r="AH57" s="16">
        <v>3843284</v>
      </c>
      <c r="AI57" s="16">
        <v>3867154</v>
      </c>
      <c r="AJ57" s="16">
        <v>4032819</v>
      </c>
    </row>
    <row r="58" spans="1:36">
      <c r="A58">
        <v>2012</v>
      </c>
      <c r="B58" t="s">
        <v>282</v>
      </c>
      <c r="C58" t="s">
        <v>283</v>
      </c>
      <c r="D58" t="s">
        <v>2</v>
      </c>
      <c r="E58" t="s">
        <v>148</v>
      </c>
      <c r="F58" t="s">
        <v>4</v>
      </c>
      <c r="G58">
        <v>2010</v>
      </c>
      <c r="H58" t="s">
        <v>149</v>
      </c>
      <c r="I58">
        <v>7</v>
      </c>
      <c r="J58">
        <v>1660</v>
      </c>
      <c r="K58">
        <v>4944332</v>
      </c>
      <c r="L58" t="s">
        <v>65</v>
      </c>
      <c r="M58" t="s">
        <v>6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>
        <v>0</v>
      </c>
      <c r="AJ58" s="16"/>
    </row>
    <row r="59" spans="1:36">
      <c r="A59">
        <v>2013</v>
      </c>
      <c r="B59" t="s">
        <v>186</v>
      </c>
      <c r="C59" t="s">
        <v>187</v>
      </c>
      <c r="D59" t="s">
        <v>10</v>
      </c>
      <c r="E59" t="s">
        <v>188</v>
      </c>
      <c r="F59" t="s">
        <v>4</v>
      </c>
      <c r="G59">
        <v>2010</v>
      </c>
      <c r="H59" t="s">
        <v>189</v>
      </c>
      <c r="I59">
        <v>301</v>
      </c>
      <c r="J59">
        <v>50</v>
      </c>
      <c r="K59">
        <v>99437</v>
      </c>
      <c r="L59" t="s">
        <v>65</v>
      </c>
      <c r="M59" t="s">
        <v>6</v>
      </c>
      <c r="N59" s="16">
        <v>563754</v>
      </c>
      <c r="O59" s="16">
        <v>647747</v>
      </c>
      <c r="P59" s="16">
        <v>645841</v>
      </c>
      <c r="Q59" s="16">
        <v>678057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>
        <v>1657423</v>
      </c>
      <c r="AI59" s="16">
        <v>1683768</v>
      </c>
      <c r="AJ59" s="16">
        <v>1689635</v>
      </c>
    </row>
  </sheetData>
  <sortState ref="A2:AJ59">
    <sortCondition ref="C2:C5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glossary</vt:lpstr>
      <vt:lpstr>ridership12</vt:lpstr>
      <vt:lpstr>real</vt:lpstr>
      <vt:lpstr>spend13</vt:lpstr>
      <vt:lpstr>ridership13</vt:lpstr>
      <vt:lpstr>atx-pop</vt:lpstr>
      <vt:lpstr>regression</vt:lpstr>
      <vt:lpstr>hours</vt:lpstr>
      <vt:lpstr>tx-bus-$</vt:lpstr>
      <vt:lpstr>hr-comp</vt:lpstr>
      <vt:lpstr>tx-bus-hrs</vt:lpstr>
      <vt:lpstr>modeshare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2014-09-10T14:03:15Z</dcterms:created>
  <dcterms:modified xsi:type="dcterms:W3CDTF">2015-02-03T19:00:46Z</dcterms:modified>
</cp:coreProperties>
</file>