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606"/>
  <workbookPr/>
  <mc:AlternateContent xmlns:mc="http://schemas.openxmlformats.org/markup-compatibility/2006">
    <mc:Choice Requires="x15">
      <x15ac:absPath xmlns:x15ac="http://schemas.microsoft.com/office/spreadsheetml/2010/11/ac" url="/Users/jga/Documents/atx/transportation/"/>
    </mc:Choice>
  </mc:AlternateContent>
  <bookViews>
    <workbookView xWindow="0" yWindow="460" windowWidth="25600" windowHeight="15460" tabRatio="500"/>
  </bookViews>
  <sheets>
    <sheet name="3c" sheetId="9" r:id="rId1"/>
    <sheet name="burnet" sheetId="1" r:id="rId2"/>
    <sheet name="east-riverside" sheetId="2" r:id="rId3"/>
    <sheet name="sola" sheetId="3" r:id="rId4"/>
    <sheet name="traffic" sheetId="4" r:id="rId5"/>
    <sheet name="corridors" sheetId="7" r:id="rId6"/>
    <sheet name="share-trend" sheetId="5" r:id="rId7"/>
    <sheet name="productivity" sheetId="8" r:id="rId8"/>
    <sheet name="net" sheetId="10" r:id="rId9"/>
    <sheet name="peers" sheetId="6" r:id="rId10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0" l="1"/>
  <c r="E12" i="10"/>
  <c r="C12" i="10"/>
  <c r="D7" i="10"/>
  <c r="D8" i="10"/>
  <c r="D9" i="10"/>
  <c r="D10" i="10"/>
  <c r="D6" i="10"/>
  <c r="D26" i="4"/>
  <c r="C11" i="4"/>
  <c r="D10" i="8"/>
  <c r="D9" i="8"/>
  <c r="E7" i="8"/>
  <c r="E6" i="8"/>
  <c r="E4" i="8"/>
  <c r="E5" i="8"/>
  <c r="L9" i="7"/>
  <c r="K9" i="7"/>
  <c r="F17" i="7"/>
  <c r="F16" i="7"/>
  <c r="F15" i="7"/>
  <c r="E15" i="7"/>
  <c r="D10" i="7"/>
  <c r="D13" i="7"/>
  <c r="E10" i="7"/>
  <c r="D11" i="4"/>
  <c r="J6" i="4"/>
  <c r="J7" i="4"/>
  <c r="H6" i="4"/>
  <c r="H7" i="4"/>
  <c r="E14" i="6"/>
  <c r="E15" i="6"/>
  <c r="E16" i="6"/>
  <c r="E17" i="6"/>
  <c r="E18" i="6"/>
  <c r="E9" i="6"/>
  <c r="E10" i="6"/>
  <c r="E11" i="6"/>
  <c r="E12" i="6"/>
  <c r="E8" i="6"/>
  <c r="G18" i="5"/>
  <c r="F18" i="5"/>
  <c r="C18" i="5"/>
  <c r="D18" i="5"/>
  <c r="J8" i="4"/>
  <c r="H8" i="4"/>
  <c r="Q13" i="1"/>
  <c r="P13" i="1"/>
  <c r="O13" i="1"/>
  <c r="N13" i="1"/>
  <c r="M13" i="1"/>
  <c r="L13" i="1"/>
  <c r="K13" i="1"/>
  <c r="J13" i="1"/>
  <c r="I13" i="1"/>
  <c r="H13" i="1"/>
  <c r="F13" i="1"/>
  <c r="G13" i="1"/>
  <c r="G25" i="1"/>
  <c r="H25" i="1"/>
  <c r="I25" i="1"/>
  <c r="J25" i="1"/>
  <c r="K25" i="1"/>
  <c r="L25" i="1"/>
  <c r="M25" i="1"/>
  <c r="N25" i="1"/>
  <c r="O25" i="1"/>
  <c r="P25" i="1"/>
  <c r="Q25" i="1"/>
  <c r="F25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G16" i="1"/>
  <c r="F16" i="1"/>
  <c r="D13" i="1"/>
  <c r="C13" i="1"/>
  <c r="Q10" i="2"/>
  <c r="P10" i="2"/>
  <c r="O10" i="2"/>
  <c r="N10" i="2"/>
  <c r="M10" i="2"/>
  <c r="L10" i="2"/>
  <c r="K10" i="2"/>
  <c r="J10" i="2"/>
  <c r="I10" i="2"/>
  <c r="H10" i="2"/>
  <c r="G10" i="2"/>
  <c r="F10" i="2"/>
  <c r="G19" i="2"/>
  <c r="H19" i="2"/>
  <c r="I19" i="2"/>
  <c r="J19" i="2"/>
  <c r="K19" i="2"/>
  <c r="L19" i="2"/>
  <c r="M19" i="2"/>
  <c r="N19" i="2"/>
  <c r="O19" i="2"/>
  <c r="P19" i="2"/>
  <c r="Q19" i="2"/>
  <c r="F19" i="2"/>
  <c r="Q17" i="2"/>
  <c r="P17" i="2"/>
  <c r="Q16" i="2"/>
  <c r="P16" i="2"/>
  <c r="Q15" i="2"/>
  <c r="P15" i="2"/>
  <c r="Q14" i="2"/>
  <c r="P14" i="2"/>
  <c r="Q13" i="2"/>
  <c r="P13" i="2"/>
  <c r="O17" i="2"/>
  <c r="N17" i="2"/>
  <c r="O16" i="2"/>
  <c r="N16" i="2"/>
  <c r="O15" i="2"/>
  <c r="N15" i="2"/>
  <c r="O14" i="2"/>
  <c r="N14" i="2"/>
  <c r="O13" i="2"/>
  <c r="N13" i="2"/>
  <c r="M17" i="2"/>
  <c r="L17" i="2"/>
  <c r="M16" i="2"/>
  <c r="L16" i="2"/>
  <c r="M15" i="2"/>
  <c r="L15" i="2"/>
  <c r="M14" i="2"/>
  <c r="L14" i="2"/>
  <c r="M13" i="2"/>
  <c r="L13" i="2"/>
  <c r="K17" i="2"/>
  <c r="J17" i="2"/>
  <c r="K16" i="2"/>
  <c r="J16" i="2"/>
  <c r="K15" i="2"/>
  <c r="J15" i="2"/>
  <c r="K14" i="2"/>
  <c r="J14" i="2"/>
  <c r="K13" i="2"/>
  <c r="J13" i="2"/>
  <c r="I17" i="2"/>
  <c r="H17" i="2"/>
  <c r="I16" i="2"/>
  <c r="H16" i="2"/>
  <c r="I15" i="2"/>
  <c r="H15" i="2"/>
  <c r="I14" i="2"/>
  <c r="H14" i="2"/>
  <c r="I13" i="2"/>
  <c r="H13" i="2"/>
  <c r="F14" i="2"/>
  <c r="G14" i="2"/>
  <c r="F15" i="2"/>
  <c r="G15" i="2"/>
  <c r="F16" i="2"/>
  <c r="G16" i="2"/>
  <c r="F17" i="2"/>
  <c r="G17" i="2"/>
  <c r="G13" i="2"/>
  <c r="F13" i="2"/>
  <c r="D10" i="2"/>
  <c r="C10" i="2"/>
  <c r="Q10" i="3"/>
  <c r="O10" i="3"/>
  <c r="M10" i="3"/>
  <c r="K10" i="3"/>
  <c r="I10" i="3"/>
  <c r="G10" i="3"/>
  <c r="P10" i="3"/>
  <c r="N10" i="3"/>
  <c r="L10" i="3"/>
  <c r="J10" i="3"/>
  <c r="H10" i="3"/>
  <c r="F10" i="3"/>
  <c r="G18" i="3"/>
  <c r="H18" i="3"/>
  <c r="I18" i="3"/>
  <c r="J18" i="3"/>
  <c r="K18" i="3"/>
  <c r="L18" i="3"/>
  <c r="M18" i="3"/>
  <c r="N18" i="3"/>
  <c r="O18" i="3"/>
  <c r="P18" i="3"/>
  <c r="Q18" i="3"/>
  <c r="F18" i="3"/>
  <c r="P14" i="3"/>
  <c r="P15" i="3"/>
  <c r="P16" i="3"/>
  <c r="N14" i="3"/>
  <c r="N15" i="3"/>
  <c r="N16" i="3"/>
  <c r="L14" i="3"/>
  <c r="L15" i="3"/>
  <c r="L16" i="3"/>
  <c r="J14" i="3"/>
  <c r="J15" i="3"/>
  <c r="J16" i="3"/>
  <c r="H14" i="3"/>
  <c r="H15" i="3"/>
  <c r="H16" i="3"/>
  <c r="Q16" i="3"/>
  <c r="Q15" i="3"/>
  <c r="Q14" i="3"/>
  <c r="Q13" i="3"/>
  <c r="O16" i="3"/>
  <c r="O15" i="3"/>
  <c r="O14" i="3"/>
  <c r="O13" i="3"/>
  <c r="M16" i="3"/>
  <c r="M15" i="3"/>
  <c r="M14" i="3"/>
  <c r="M13" i="3"/>
  <c r="K16" i="3"/>
  <c r="K15" i="3"/>
  <c r="K14" i="3"/>
  <c r="K13" i="3"/>
  <c r="I16" i="3"/>
  <c r="I15" i="3"/>
  <c r="I14" i="3"/>
  <c r="I13" i="3"/>
  <c r="G14" i="3"/>
  <c r="G15" i="3"/>
  <c r="G16" i="3"/>
  <c r="G13" i="3"/>
  <c r="F16" i="3"/>
  <c r="F14" i="3"/>
  <c r="F15" i="3"/>
  <c r="P13" i="3"/>
  <c r="N13" i="3"/>
  <c r="L13" i="3"/>
  <c r="J13" i="3"/>
  <c r="H13" i="3"/>
  <c r="F13" i="3"/>
  <c r="D10" i="3"/>
  <c r="C10" i="3"/>
</calcChain>
</file>

<file path=xl/sharedStrings.xml><?xml version="1.0" encoding="utf-8"?>
<sst xmlns="http://schemas.openxmlformats.org/spreadsheetml/2006/main" count="172" uniqueCount="93">
  <si>
    <t>Burnet</t>
  </si>
  <si>
    <t>SOV</t>
  </si>
  <si>
    <t>Carpool</t>
  </si>
  <si>
    <t>Transit</t>
  </si>
  <si>
    <t>Bike</t>
  </si>
  <si>
    <t>Walk</t>
  </si>
  <si>
    <t>Tele</t>
  </si>
  <si>
    <t>Other</t>
  </si>
  <si>
    <t>Workers over 16</t>
  </si>
  <si>
    <t>Travis 18.21</t>
  </si>
  <si>
    <t>Travis 18.49</t>
  </si>
  <si>
    <t>Travis 18.20</t>
  </si>
  <si>
    <t>Travis 18.17</t>
  </si>
  <si>
    <t>Travis 18.18</t>
  </si>
  <si>
    <t>Travis 15.01</t>
  </si>
  <si>
    <t>Travis 15.04</t>
  </si>
  <si>
    <t>Travis 15.05</t>
  </si>
  <si>
    <t>East Riverside</t>
  </si>
  <si>
    <t>Travis 23.04</t>
  </si>
  <si>
    <t>Travis 23.11</t>
  </si>
  <si>
    <t>Travis 23.12</t>
  </si>
  <si>
    <t>Travis 23.14</t>
  </si>
  <si>
    <t>Travis 23.16</t>
  </si>
  <si>
    <t>South Lamar</t>
  </si>
  <si>
    <t>Travis 13.03</t>
  </si>
  <si>
    <t>Travis 13.04</t>
  </si>
  <si>
    <t>Travis 20.04</t>
  </si>
  <si>
    <t>Travis 19.01</t>
  </si>
  <si>
    <t>Counts</t>
  </si>
  <si>
    <t>Sum</t>
  </si>
  <si>
    <t>All tracts</t>
  </si>
  <si>
    <t>620/2222</t>
  </si>
  <si>
    <t>FM 969</t>
  </si>
  <si>
    <t>Loop 360</t>
  </si>
  <si>
    <t>Spicewood Springs</t>
  </si>
  <si>
    <t>Parmer Lane</t>
  </si>
  <si>
    <t>Total</t>
  </si>
  <si>
    <t>Austin work commute mode share</t>
  </si>
  <si>
    <t>Telecommute</t>
  </si>
  <si>
    <t>Source: 2000 Census, 2005 ACS, 2014 ACS, 2015 ACS</t>
  </si>
  <si>
    <t>Total workers</t>
  </si>
  <si>
    <t>Raleigh, NC</t>
  </si>
  <si>
    <t>San Jose, CA</t>
  </si>
  <si>
    <t>San Diego, CA</t>
  </si>
  <si>
    <t>Columbus, OH</t>
  </si>
  <si>
    <t>Houston, TX</t>
  </si>
  <si>
    <t>Dallas, TX</t>
  </si>
  <si>
    <t>San Antonio, TX</t>
  </si>
  <si>
    <t>Fort Worth, TX</t>
  </si>
  <si>
    <t>El Paso, TX</t>
  </si>
  <si>
    <t>Change</t>
  </si>
  <si>
    <t xml:space="preserve">SOV share for selected major U.S. cities </t>
  </si>
  <si>
    <t>Lost mode shfit</t>
  </si>
  <si>
    <t>10% boost</t>
  </si>
  <si>
    <t>20% boost</t>
  </si>
  <si>
    <t>Trip boost</t>
  </si>
  <si>
    <t>Commuter growth</t>
  </si>
  <si>
    <t>Ped</t>
  </si>
  <si>
    <t>Transit Lanes</t>
  </si>
  <si>
    <t>Car</t>
  </si>
  <si>
    <t>North Lamar</t>
  </si>
  <si>
    <t>Vehicle speeds</t>
  </si>
  <si>
    <t>Level C</t>
  </si>
  <si>
    <t>Airport</t>
  </si>
  <si>
    <t>Guadalupe</t>
  </si>
  <si>
    <t>Net Shift</t>
  </si>
  <si>
    <t>4% SOV cost</t>
  </si>
  <si>
    <t>2% SOV cost</t>
  </si>
  <si>
    <t>Pedestrian</t>
  </si>
  <si>
    <t>Corridors</t>
  </si>
  <si>
    <t>Sidewalks</t>
  </si>
  <si>
    <t>Urban "Smart" Corridors</t>
  </si>
  <si>
    <t>Housing subsidies</t>
  </si>
  <si>
    <t>Bike &amp; Trails</t>
  </si>
  <si>
    <t>Cost</t>
  </si>
  <si>
    <t>Source: 2005 ACS, 2015 ACS</t>
  </si>
  <si>
    <t>Seattle, WA</t>
  </si>
  <si>
    <t>Source: 2000 Census, 2013 ACS</t>
  </si>
  <si>
    <t>Traffic Count</t>
  </si>
  <si>
    <t>"Go Big" investment</t>
  </si>
  <si>
    <t>Anderson Mill Road</t>
  </si>
  <si>
    <t>Source: 2015 TXDOT District Traffic Maps, 2010 ATD Traffic Counts</t>
  </si>
  <si>
    <t>Cost per commuter</t>
  </si>
  <si>
    <t>Mode shift commuters</t>
  </si>
  <si>
    <t>Productive Remix - Hi</t>
  </si>
  <si>
    <t>Productive Remix - Low</t>
  </si>
  <si>
    <t>Bikes &amp; Trails</t>
  </si>
  <si>
    <t>Min</t>
  </si>
  <si>
    <t>Avg</t>
  </si>
  <si>
    <t>Max</t>
  </si>
  <si>
    <t>Regional Roads</t>
  </si>
  <si>
    <t>Opportunity Costs</t>
  </si>
  <si>
    <t>Commuter Mode 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</si>
</sst>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&quot;$&quot;#,##0"/>
    <numFmt numFmtId="166" formatCode="0.0%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6"/>
      <color theme="1"/>
      <name val="Calibri"/>
      <scheme val="minor"/>
    </font>
    <font>
      <sz val="16"/>
      <color rgb="FFFF0000"/>
      <name val="Calibri"/>
      <family val="2"/>
      <scheme val="minor"/>
    </font>
    <font>
      <sz val="12"/>
      <color theme="1"/>
      <name val="Cambria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9" fontId="0" fillId="0" borderId="0" xfId="0" applyNumberFormat="1"/>
    <xf numFmtId="0" fontId="1" fillId="0" borderId="0" xfId="0" applyFont="1"/>
    <xf numFmtId="1" fontId="0" fillId="0" borderId="0" xfId="0" applyNumberFormat="1" applyAlignment="1">
      <alignment horizontal="left"/>
    </xf>
    <xf numFmtId="9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3" fontId="0" fillId="0" borderId="1" xfId="0" applyNumberFormat="1" applyBorder="1"/>
    <xf numFmtId="0" fontId="5" fillId="2" borderId="0" xfId="0" applyFont="1" applyFill="1"/>
    <xf numFmtId="9" fontId="5" fillId="2" borderId="0" xfId="0" applyNumberFormat="1" applyFont="1" applyFill="1"/>
    <xf numFmtId="0" fontId="7" fillId="2" borderId="0" xfId="0" applyFont="1" applyFill="1"/>
    <xf numFmtId="0" fontId="6" fillId="2" borderId="0" xfId="0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9" fontId="5" fillId="2" borderId="0" xfId="0" applyNumberFormat="1" applyFont="1" applyFill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9" fontId="8" fillId="2" borderId="0" xfId="0" applyNumberFormat="1" applyFont="1" applyFill="1" applyAlignment="1">
      <alignment horizontal="center"/>
    </xf>
    <xf numFmtId="0" fontId="9" fillId="2" borderId="0" xfId="0" applyFont="1" applyFill="1"/>
    <xf numFmtId="0" fontId="5" fillId="2" borderId="0" xfId="0" applyFont="1" applyFill="1" applyAlignment="1">
      <alignment horizontal="center"/>
    </xf>
    <xf numFmtId="166" fontId="5" fillId="2" borderId="0" xfId="0" applyNumberFormat="1" applyFont="1" applyFill="1" applyAlignment="1">
      <alignment horizontal="center"/>
    </xf>
    <xf numFmtId="166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9" fontId="0" fillId="2" borderId="0" xfId="0" applyNumberFormat="1" applyFill="1" applyAlignment="1">
      <alignment horizontal="center"/>
    </xf>
    <xf numFmtId="9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9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 wrapText="1"/>
    </xf>
    <xf numFmtId="1" fontId="5" fillId="2" borderId="0" xfId="0" applyNumberFormat="1" applyFont="1" applyFill="1" applyAlignment="1">
      <alignment horizontal="center"/>
    </xf>
    <xf numFmtId="0" fontId="5" fillId="3" borderId="0" xfId="0" applyFont="1" applyFill="1"/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7"/>
  <sheetViews>
    <sheetView tabSelected="1" workbookViewId="0"/>
  </sheetViews>
  <sheetFormatPr baseColWidth="10" defaultRowHeight="16" x14ac:dyDescent="0.2"/>
  <cols>
    <col min="1" max="1" width="10.83203125" style="20"/>
    <col min="2" max="2" width="12.33203125" style="20" bestFit="1" customWidth="1"/>
    <col min="3" max="3" width="7.1640625" style="20" customWidth="1"/>
    <col min="4" max="4" width="6.6640625" style="20" bestFit="1" customWidth="1"/>
    <col min="5" max="5" width="2" style="20" customWidth="1"/>
    <col min="6" max="7" width="5.83203125" style="20" bestFit="1" customWidth="1"/>
    <col min="8" max="8" width="7.5" style="20" bestFit="1" customWidth="1"/>
    <col min="9" max="9" width="5.83203125" style="20" bestFit="1" customWidth="1"/>
    <col min="10" max="10" width="6.83203125" style="20" bestFit="1" customWidth="1"/>
    <col min="11" max="15" width="5.83203125" style="20" bestFit="1" customWidth="1"/>
    <col min="16" max="16" width="12.5" style="20" bestFit="1" customWidth="1"/>
    <col min="17" max="17" width="5.83203125" style="20" bestFit="1" customWidth="1"/>
    <col min="18" max="16384" width="10.83203125" style="20"/>
  </cols>
  <sheetData>
    <row r="2" spans="2:17" s="21" customFormat="1" x14ac:dyDescent="0.2">
      <c r="C2" s="22" t="s">
        <v>8</v>
      </c>
      <c r="F2" s="21" t="s">
        <v>1</v>
      </c>
      <c r="H2" s="21" t="s">
        <v>2</v>
      </c>
      <c r="J2" s="21" t="s">
        <v>3</v>
      </c>
      <c r="L2" s="21" t="s">
        <v>4</v>
      </c>
      <c r="N2" s="21" t="s">
        <v>5</v>
      </c>
      <c r="P2" s="21" t="s">
        <v>38</v>
      </c>
    </row>
    <row r="3" spans="2:17" s="23" customFormat="1" x14ac:dyDescent="0.2">
      <c r="B3" s="21" t="s">
        <v>0</v>
      </c>
      <c r="C3" s="23">
        <v>2000</v>
      </c>
      <c r="D3" s="23">
        <v>2013</v>
      </c>
      <c r="F3" s="23">
        <v>2000</v>
      </c>
      <c r="G3" s="23">
        <v>2013</v>
      </c>
      <c r="H3" s="23">
        <v>2000</v>
      </c>
      <c r="I3" s="23">
        <v>2013</v>
      </c>
      <c r="J3" s="23">
        <v>2000</v>
      </c>
      <c r="K3" s="23">
        <v>2013</v>
      </c>
      <c r="L3" s="23">
        <v>2000</v>
      </c>
      <c r="M3" s="23">
        <v>2013</v>
      </c>
      <c r="N3" s="23">
        <v>2000</v>
      </c>
      <c r="O3" s="23">
        <v>2013</v>
      </c>
      <c r="P3" s="23">
        <v>2000</v>
      </c>
      <c r="Q3" s="23">
        <v>2013</v>
      </c>
    </row>
    <row r="4" spans="2:17" ht="8" customHeight="1" x14ac:dyDescent="0.2"/>
    <row r="5" spans="2:17" x14ac:dyDescent="0.2">
      <c r="B5" s="20" t="s">
        <v>10</v>
      </c>
      <c r="C5" s="24">
        <v>3738</v>
      </c>
      <c r="D5" s="24">
        <v>3991</v>
      </c>
      <c r="F5" s="25">
        <v>0.84</v>
      </c>
      <c r="G5" s="25">
        <v>0.82</v>
      </c>
      <c r="H5" s="25">
        <v>0.1</v>
      </c>
      <c r="I5" s="25">
        <v>0.05</v>
      </c>
      <c r="J5" s="25">
        <v>0</v>
      </c>
      <c r="K5" s="25">
        <v>0.02</v>
      </c>
      <c r="L5" s="25">
        <v>0</v>
      </c>
      <c r="M5" s="25">
        <v>0</v>
      </c>
      <c r="N5" s="25">
        <v>0.04</v>
      </c>
      <c r="O5" s="25">
        <v>0.03</v>
      </c>
      <c r="P5" s="25">
        <v>0.02</v>
      </c>
      <c r="Q5" s="25">
        <v>0.06</v>
      </c>
    </row>
    <row r="6" spans="2:17" x14ac:dyDescent="0.2">
      <c r="B6" s="20" t="s">
        <v>9</v>
      </c>
      <c r="C6" s="24">
        <v>2930</v>
      </c>
      <c r="D6" s="24">
        <v>2972</v>
      </c>
      <c r="F6" s="25">
        <v>0.74</v>
      </c>
      <c r="G6" s="25">
        <v>0.65</v>
      </c>
      <c r="H6" s="25">
        <v>0.17</v>
      </c>
      <c r="I6" s="25">
        <v>0.253</v>
      </c>
      <c r="J6" s="25">
        <v>0.05</v>
      </c>
      <c r="K6" s="25">
        <v>0.03</v>
      </c>
      <c r="L6" s="25">
        <v>0</v>
      </c>
      <c r="M6" s="25">
        <v>0</v>
      </c>
      <c r="N6" s="25">
        <v>0.02</v>
      </c>
      <c r="O6" s="25">
        <v>0.01</v>
      </c>
      <c r="P6" s="25">
        <v>0.02</v>
      </c>
      <c r="Q6" s="25">
        <v>0.05</v>
      </c>
    </row>
    <row r="7" spans="2:17" x14ac:dyDescent="0.2">
      <c r="B7" s="20" t="s">
        <v>11</v>
      </c>
      <c r="C7" s="24">
        <v>4013</v>
      </c>
      <c r="D7" s="24">
        <v>3926</v>
      </c>
      <c r="F7" s="25">
        <v>0.6</v>
      </c>
      <c r="G7" s="25">
        <v>0.64</v>
      </c>
      <c r="H7" s="25">
        <v>0.27</v>
      </c>
      <c r="I7" s="25">
        <v>0.19</v>
      </c>
      <c r="J7" s="25">
        <v>0.09</v>
      </c>
      <c r="K7" s="25">
        <v>0.1</v>
      </c>
      <c r="L7" s="25">
        <v>0</v>
      </c>
      <c r="M7" s="25">
        <v>0</v>
      </c>
      <c r="N7" s="25">
        <v>0.02</v>
      </c>
      <c r="O7" s="25">
        <v>0.03</v>
      </c>
      <c r="P7" s="25">
        <v>0.01</v>
      </c>
      <c r="Q7" s="25">
        <v>0.01</v>
      </c>
    </row>
    <row r="8" spans="2:17" x14ac:dyDescent="0.2">
      <c r="B8" s="20" t="s">
        <v>12</v>
      </c>
      <c r="C8" s="24">
        <v>2704</v>
      </c>
      <c r="D8" s="24">
        <v>2117</v>
      </c>
      <c r="F8" s="25">
        <v>0.79</v>
      </c>
      <c r="G8" s="25">
        <v>0.73</v>
      </c>
      <c r="H8" s="25">
        <v>0.1</v>
      </c>
      <c r="I8" s="25">
        <v>0.08</v>
      </c>
      <c r="J8" s="25">
        <v>0.01</v>
      </c>
      <c r="K8" s="25">
        <v>0.03</v>
      </c>
      <c r="L8" s="25">
        <v>0</v>
      </c>
      <c r="M8" s="25">
        <v>0.01</v>
      </c>
      <c r="N8" s="25">
        <v>0.05</v>
      </c>
      <c r="O8" s="25">
        <v>0.05</v>
      </c>
      <c r="P8" s="25">
        <v>0.03</v>
      </c>
      <c r="Q8" s="25">
        <v>0.08</v>
      </c>
    </row>
    <row r="9" spans="2:17" x14ac:dyDescent="0.2">
      <c r="B9" s="20" t="s">
        <v>13</v>
      </c>
      <c r="C9" s="24">
        <v>3123</v>
      </c>
      <c r="D9" s="24">
        <v>2865</v>
      </c>
      <c r="F9" s="25">
        <v>0.57999999999999996</v>
      </c>
      <c r="G9" s="25">
        <v>0.625</v>
      </c>
      <c r="H9" s="25">
        <v>0.27</v>
      </c>
      <c r="I9" s="25">
        <v>0.25</v>
      </c>
      <c r="J9" s="25">
        <v>0.08</v>
      </c>
      <c r="K9" s="25">
        <v>0.05</v>
      </c>
      <c r="L9" s="25">
        <v>0.01</v>
      </c>
      <c r="M9" s="25">
        <v>0</v>
      </c>
      <c r="N9" s="25">
        <v>0.03</v>
      </c>
      <c r="O9" s="25">
        <v>0</v>
      </c>
      <c r="P9" s="25">
        <v>0.02</v>
      </c>
      <c r="Q9" s="25">
        <v>0.04</v>
      </c>
    </row>
    <row r="10" spans="2:17" x14ac:dyDescent="0.2">
      <c r="B10" s="20" t="s">
        <v>14</v>
      </c>
      <c r="C10" s="24">
        <v>2418</v>
      </c>
      <c r="D10" s="24">
        <v>2831</v>
      </c>
      <c r="F10" s="25">
        <v>0.81</v>
      </c>
      <c r="G10" s="25">
        <v>0.72</v>
      </c>
      <c r="H10" s="25">
        <v>0.09</v>
      </c>
      <c r="I10" s="25">
        <v>0.12</v>
      </c>
      <c r="J10" s="25">
        <v>0.02</v>
      </c>
      <c r="K10" s="25">
        <v>0.02</v>
      </c>
      <c r="L10" s="25">
        <v>0</v>
      </c>
      <c r="M10" s="25">
        <v>0.02</v>
      </c>
      <c r="N10" s="25">
        <v>0.02</v>
      </c>
      <c r="O10" s="25">
        <v>0.03</v>
      </c>
      <c r="P10" s="25">
        <v>0.05</v>
      </c>
      <c r="Q10" s="25">
        <v>0.09</v>
      </c>
    </row>
    <row r="11" spans="2:17" x14ac:dyDescent="0.2">
      <c r="B11" s="20" t="s">
        <v>15</v>
      </c>
      <c r="C11" s="24">
        <v>2191</v>
      </c>
      <c r="D11" s="24">
        <v>2998</v>
      </c>
      <c r="F11" s="25">
        <v>0.75</v>
      </c>
      <c r="G11" s="25">
        <v>0.63</v>
      </c>
      <c r="H11" s="25">
        <v>0.11</v>
      </c>
      <c r="I11" s="25">
        <v>0.16</v>
      </c>
      <c r="J11" s="25">
        <v>0.05</v>
      </c>
      <c r="K11" s="25">
        <v>0.08</v>
      </c>
      <c r="L11" s="25">
        <v>0.01</v>
      </c>
      <c r="M11" s="25">
        <v>0.02</v>
      </c>
      <c r="N11" s="25">
        <v>0.01</v>
      </c>
      <c r="O11" s="25">
        <v>0.02</v>
      </c>
      <c r="P11" s="25">
        <v>0.06</v>
      </c>
      <c r="Q11" s="25">
        <v>7.0000000000000007E-2</v>
      </c>
    </row>
    <row r="12" spans="2:17" x14ac:dyDescent="0.2">
      <c r="B12" s="20" t="s">
        <v>16</v>
      </c>
      <c r="C12" s="24">
        <v>2690</v>
      </c>
      <c r="D12" s="24">
        <v>2831</v>
      </c>
      <c r="F12" s="25">
        <v>0.81</v>
      </c>
      <c r="G12" s="25">
        <v>0.72</v>
      </c>
      <c r="H12" s="25">
        <v>0.08</v>
      </c>
      <c r="I12" s="25">
        <v>0.08</v>
      </c>
      <c r="J12" s="25">
        <v>0.03</v>
      </c>
      <c r="K12" s="25">
        <v>0.09</v>
      </c>
      <c r="L12" s="25">
        <v>0.01</v>
      </c>
      <c r="M12" s="25">
        <v>0.01</v>
      </c>
      <c r="N12" s="25">
        <v>0</v>
      </c>
      <c r="O12" s="25">
        <v>0</v>
      </c>
      <c r="P12" s="25">
        <v>0.03</v>
      </c>
      <c r="Q12" s="25">
        <v>0.1</v>
      </c>
    </row>
    <row r="13" spans="2:17" ht="8" customHeight="1" x14ac:dyDescent="0.2">
      <c r="C13" s="24"/>
      <c r="D13" s="24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2:17" x14ac:dyDescent="0.2">
      <c r="B14" s="20" t="s">
        <v>30</v>
      </c>
      <c r="C14" s="24">
        <v>23807</v>
      </c>
      <c r="D14" s="24">
        <v>24531</v>
      </c>
      <c r="F14" s="25">
        <v>0.73273196958877651</v>
      </c>
      <c r="G14" s="25">
        <v>0.69375382169499811</v>
      </c>
      <c r="H14" s="25">
        <v>0.15721636493468305</v>
      </c>
      <c r="I14" s="25">
        <v>0.14793102604867309</v>
      </c>
      <c r="J14" s="25">
        <v>4.2977275591212671E-2</v>
      </c>
      <c r="K14" s="25">
        <v>5.3792752028046141E-2</v>
      </c>
      <c r="L14" s="25">
        <v>3.3620363758558409E-3</v>
      </c>
      <c r="M14" s="25">
        <v>6.7693938282173578E-3</v>
      </c>
      <c r="N14" s="25">
        <v>2.4679296005376567E-2</v>
      </c>
      <c r="O14" s="25">
        <v>2.1114915820798174E-2</v>
      </c>
      <c r="P14" s="25">
        <v>2.7308354685596677E-2</v>
      </c>
      <c r="Q14" s="25">
        <v>5.9476988300517702E-2</v>
      </c>
    </row>
    <row r="16" spans="2:17" s="21" customFormat="1" x14ac:dyDescent="0.2">
      <c r="C16" s="22" t="s">
        <v>8</v>
      </c>
      <c r="F16" s="21" t="s">
        <v>1</v>
      </c>
      <c r="H16" s="21" t="s">
        <v>2</v>
      </c>
      <c r="J16" s="21" t="s">
        <v>3</v>
      </c>
      <c r="L16" s="21" t="s">
        <v>4</v>
      </c>
      <c r="N16" s="21" t="s">
        <v>5</v>
      </c>
      <c r="P16" s="21" t="s">
        <v>38</v>
      </c>
    </row>
    <row r="17" spans="2:17" s="23" customFormat="1" x14ac:dyDescent="0.2">
      <c r="B17" s="21" t="s">
        <v>17</v>
      </c>
      <c r="C17" s="23">
        <v>2000</v>
      </c>
      <c r="D17" s="23">
        <v>2013</v>
      </c>
      <c r="F17" s="23">
        <v>2000</v>
      </c>
      <c r="G17" s="23">
        <v>2013</v>
      </c>
      <c r="H17" s="23">
        <v>2000</v>
      </c>
      <c r="I17" s="23">
        <v>2013</v>
      </c>
      <c r="J17" s="23">
        <v>2000</v>
      </c>
      <c r="K17" s="23">
        <v>2013</v>
      </c>
      <c r="L17" s="23">
        <v>2000</v>
      </c>
      <c r="M17" s="23">
        <v>2013</v>
      </c>
      <c r="N17" s="23">
        <v>2000</v>
      </c>
      <c r="O17" s="23">
        <v>2013</v>
      </c>
      <c r="P17" s="23">
        <v>2000</v>
      </c>
      <c r="Q17" s="23">
        <v>2013</v>
      </c>
    </row>
    <row r="18" spans="2:17" ht="6" customHeight="1" x14ac:dyDescent="0.2"/>
    <row r="19" spans="2:17" x14ac:dyDescent="0.2">
      <c r="B19" s="20" t="s">
        <v>18</v>
      </c>
      <c r="C19" s="24">
        <v>4486</v>
      </c>
      <c r="D19" s="24">
        <v>2301</v>
      </c>
      <c r="F19" s="25">
        <v>0.43</v>
      </c>
      <c r="G19" s="25">
        <v>0.5</v>
      </c>
      <c r="H19" s="25">
        <v>0.32</v>
      </c>
      <c r="I19" s="25">
        <v>7.0000000000000007E-2</v>
      </c>
      <c r="J19" s="25">
        <v>0.15</v>
      </c>
      <c r="K19" s="25">
        <v>0.09</v>
      </c>
      <c r="L19" s="25">
        <v>0.01</v>
      </c>
      <c r="M19" s="25">
        <v>0</v>
      </c>
      <c r="N19" s="25">
        <v>0.01</v>
      </c>
      <c r="O19" s="25">
        <v>0.02</v>
      </c>
      <c r="P19" s="25">
        <v>0.01</v>
      </c>
      <c r="Q19" s="25">
        <v>7.0000000000000007E-2</v>
      </c>
    </row>
    <row r="20" spans="2:17" x14ac:dyDescent="0.2">
      <c r="B20" s="20" t="s">
        <v>19</v>
      </c>
      <c r="C20" s="24">
        <v>3472</v>
      </c>
      <c r="D20" s="24">
        <v>4379</v>
      </c>
      <c r="F20" s="25">
        <v>0.69</v>
      </c>
      <c r="G20" s="25">
        <v>0.65</v>
      </c>
      <c r="H20" s="25">
        <v>0.17</v>
      </c>
      <c r="I20" s="25">
        <v>7.0000000000000007E-2</v>
      </c>
      <c r="J20" s="25">
        <v>0.1</v>
      </c>
      <c r="K20" s="25">
        <v>0.19</v>
      </c>
      <c r="L20" s="25">
        <v>0</v>
      </c>
      <c r="M20" s="25">
        <v>0</v>
      </c>
      <c r="N20" s="25">
        <v>0.02</v>
      </c>
      <c r="O20" s="25">
        <v>0.01</v>
      </c>
      <c r="P20" s="25">
        <v>0.01</v>
      </c>
      <c r="Q20" s="25">
        <v>0.02</v>
      </c>
    </row>
    <row r="21" spans="2:17" x14ac:dyDescent="0.2">
      <c r="B21" s="20" t="s">
        <v>20</v>
      </c>
      <c r="C21" s="24">
        <v>1366</v>
      </c>
      <c r="D21" s="24">
        <v>2724</v>
      </c>
      <c r="F21" s="25">
        <v>0.64</v>
      </c>
      <c r="G21" s="25">
        <v>0.65</v>
      </c>
      <c r="H21" s="25">
        <v>0.28999999999999998</v>
      </c>
      <c r="I21" s="25">
        <v>0.27</v>
      </c>
      <c r="J21" s="25">
        <v>0.04</v>
      </c>
      <c r="K21" s="25">
        <v>0.03</v>
      </c>
      <c r="L21" s="25">
        <v>0</v>
      </c>
      <c r="M21" s="25">
        <v>0</v>
      </c>
      <c r="N21" s="25">
        <v>0.01</v>
      </c>
      <c r="O21" s="25">
        <v>0</v>
      </c>
      <c r="P21" s="25">
        <v>0</v>
      </c>
      <c r="Q21" s="25">
        <v>0.02</v>
      </c>
    </row>
    <row r="22" spans="2:17" x14ac:dyDescent="0.2">
      <c r="B22" s="20" t="s">
        <v>21</v>
      </c>
      <c r="C22" s="24">
        <v>2348</v>
      </c>
      <c r="D22" s="24">
        <v>2575</v>
      </c>
      <c r="F22" s="25">
        <v>0.71</v>
      </c>
      <c r="G22" s="25">
        <v>0.55000000000000004</v>
      </c>
      <c r="H22" s="25">
        <v>0.19</v>
      </c>
      <c r="I22" s="25">
        <v>0.12</v>
      </c>
      <c r="J22" s="25">
        <v>7.0000000000000007E-2</v>
      </c>
      <c r="K22" s="25">
        <v>0.2</v>
      </c>
      <c r="L22" s="25">
        <v>0</v>
      </c>
      <c r="M22" s="25">
        <v>0.03</v>
      </c>
      <c r="N22" s="25">
        <v>0</v>
      </c>
      <c r="O22" s="25">
        <v>0.05</v>
      </c>
      <c r="P22" s="25">
        <v>0.02</v>
      </c>
      <c r="Q22" s="25">
        <v>0.01</v>
      </c>
    </row>
    <row r="23" spans="2:17" x14ac:dyDescent="0.2">
      <c r="B23" s="20" t="s">
        <v>22</v>
      </c>
      <c r="C23" s="24">
        <v>2598</v>
      </c>
      <c r="D23" s="24">
        <v>3111</v>
      </c>
      <c r="F23" s="25">
        <v>0.6</v>
      </c>
      <c r="G23" s="25">
        <v>0.5</v>
      </c>
      <c r="H23" s="25">
        <v>0.18</v>
      </c>
      <c r="I23" s="25">
        <v>0.19</v>
      </c>
      <c r="J23" s="25">
        <v>0.18</v>
      </c>
      <c r="K23" s="25">
        <v>0.14000000000000001</v>
      </c>
      <c r="L23" s="25">
        <v>0</v>
      </c>
      <c r="M23" s="25">
        <v>0.03</v>
      </c>
      <c r="N23" s="25">
        <v>0.03</v>
      </c>
      <c r="O23" s="25">
        <v>0.06</v>
      </c>
      <c r="P23" s="25">
        <v>0.01</v>
      </c>
      <c r="Q23" s="25">
        <v>0.02</v>
      </c>
    </row>
    <row r="24" spans="2:17" ht="7" customHeight="1" x14ac:dyDescent="0.2">
      <c r="C24" s="24"/>
      <c r="D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2:17" x14ac:dyDescent="0.2">
      <c r="B25" s="20" t="s">
        <v>30</v>
      </c>
      <c r="C25" s="24">
        <v>14270</v>
      </c>
      <c r="D25" s="24">
        <v>15090</v>
      </c>
      <c r="F25" s="25">
        <v>0.59038402242466703</v>
      </c>
      <c r="G25" s="25">
        <v>0.57913850231941688</v>
      </c>
      <c r="H25" s="25">
        <v>0.23375332866152768</v>
      </c>
      <c r="I25" s="25">
        <v>0.13937508283631544</v>
      </c>
      <c r="J25" s="25">
        <v>0.11960336370007006</v>
      </c>
      <c r="K25" s="25">
        <v>0.13726706428098079</v>
      </c>
      <c r="L25" s="25">
        <v>3.1436580238262089E-3</v>
      </c>
      <c r="M25" s="25">
        <v>1.130417495029821E-2</v>
      </c>
      <c r="N25" s="25">
        <v>1.4428871758934828E-2</v>
      </c>
      <c r="O25" s="25">
        <v>2.6853545394300862E-2</v>
      </c>
      <c r="P25" s="25">
        <v>1.0688156972669935E-2</v>
      </c>
      <c r="Q25" s="25">
        <v>2.5917826375082838E-2</v>
      </c>
    </row>
    <row r="27" spans="2:17" s="21" customFormat="1" x14ac:dyDescent="0.2">
      <c r="C27" s="22" t="s">
        <v>8</v>
      </c>
      <c r="F27" s="21" t="s">
        <v>1</v>
      </c>
      <c r="H27" s="21" t="s">
        <v>2</v>
      </c>
      <c r="J27" s="21" t="s">
        <v>3</v>
      </c>
      <c r="L27" s="21" t="s">
        <v>4</v>
      </c>
      <c r="N27" s="21" t="s">
        <v>5</v>
      </c>
      <c r="P27" s="21" t="s">
        <v>38</v>
      </c>
    </row>
    <row r="28" spans="2:17" s="23" customFormat="1" x14ac:dyDescent="0.2">
      <c r="B28" s="21" t="s">
        <v>23</v>
      </c>
      <c r="C28" s="23">
        <v>2000</v>
      </c>
      <c r="D28" s="23">
        <v>2013</v>
      </c>
      <c r="F28" s="23">
        <v>2000</v>
      </c>
      <c r="G28" s="23">
        <v>2013</v>
      </c>
      <c r="H28" s="23">
        <v>2000</v>
      </c>
      <c r="I28" s="23">
        <v>2013</v>
      </c>
      <c r="J28" s="23">
        <v>2000</v>
      </c>
      <c r="K28" s="23">
        <v>2013</v>
      </c>
      <c r="L28" s="23">
        <v>2000</v>
      </c>
      <c r="M28" s="23">
        <v>2013</v>
      </c>
      <c r="N28" s="23">
        <v>2000</v>
      </c>
      <c r="O28" s="23">
        <v>2013</v>
      </c>
      <c r="P28" s="23">
        <v>2000</v>
      </c>
      <c r="Q28" s="23">
        <v>2013</v>
      </c>
    </row>
    <row r="29" spans="2:17" ht="7" customHeight="1" x14ac:dyDescent="0.2"/>
    <row r="30" spans="2:17" x14ac:dyDescent="0.2">
      <c r="B30" s="20" t="s">
        <v>24</v>
      </c>
      <c r="C30" s="24">
        <v>2025</v>
      </c>
      <c r="D30" s="24">
        <v>1789</v>
      </c>
      <c r="F30" s="25">
        <v>0.66</v>
      </c>
      <c r="G30" s="25">
        <v>0.66</v>
      </c>
      <c r="H30" s="25">
        <v>0.09</v>
      </c>
      <c r="I30" s="25">
        <v>0.06</v>
      </c>
      <c r="J30" s="25">
        <v>0.08</v>
      </c>
      <c r="K30" s="25">
        <v>0.01</v>
      </c>
      <c r="L30" s="25">
        <v>0.04</v>
      </c>
      <c r="M30" s="25">
        <v>0.03</v>
      </c>
      <c r="N30" s="25">
        <v>0.06</v>
      </c>
      <c r="O30" s="25">
        <v>0.02</v>
      </c>
      <c r="P30" s="25">
        <v>0.05</v>
      </c>
      <c r="Q30" s="25">
        <v>0.21</v>
      </c>
    </row>
    <row r="31" spans="2:17" x14ac:dyDescent="0.2">
      <c r="B31" s="20" t="s">
        <v>25</v>
      </c>
      <c r="C31" s="24">
        <v>2392</v>
      </c>
      <c r="D31" s="24">
        <v>2508</v>
      </c>
      <c r="F31" s="25">
        <v>0.74</v>
      </c>
      <c r="G31" s="25">
        <v>0.73</v>
      </c>
      <c r="H31" s="25">
        <v>0.11</v>
      </c>
      <c r="I31" s="25">
        <v>0.03</v>
      </c>
      <c r="J31" s="25">
        <v>0.02</v>
      </c>
      <c r="K31" s="25">
        <v>0.03</v>
      </c>
      <c r="L31" s="25">
        <v>0.03</v>
      </c>
      <c r="M31" s="25">
        <v>7.0000000000000007E-2</v>
      </c>
      <c r="N31" s="25">
        <v>0.01</v>
      </c>
      <c r="O31" s="25">
        <v>0</v>
      </c>
      <c r="P31" s="25">
        <v>0.08</v>
      </c>
      <c r="Q31" s="25">
        <v>0.11</v>
      </c>
    </row>
    <row r="32" spans="2:17" x14ac:dyDescent="0.2">
      <c r="B32" s="20" t="s">
        <v>27</v>
      </c>
      <c r="C32" s="24">
        <v>3863</v>
      </c>
      <c r="D32" s="24">
        <v>3609</v>
      </c>
      <c r="F32" s="25">
        <v>0.78</v>
      </c>
      <c r="G32" s="25">
        <v>0.75</v>
      </c>
      <c r="H32" s="25">
        <v>0.09</v>
      </c>
      <c r="I32" s="25">
        <v>0.05</v>
      </c>
      <c r="J32" s="25">
        <v>0.02</v>
      </c>
      <c r="K32" s="25">
        <v>0.03</v>
      </c>
      <c r="L32" s="25">
        <v>0.01</v>
      </c>
      <c r="M32" s="25">
        <v>0.03</v>
      </c>
      <c r="N32" s="25">
        <v>0.02</v>
      </c>
      <c r="O32" s="25">
        <v>0.04</v>
      </c>
      <c r="P32" s="25">
        <v>7.0000000000000007E-2</v>
      </c>
      <c r="Q32" s="25">
        <v>0.09</v>
      </c>
    </row>
    <row r="33" spans="2:17" x14ac:dyDescent="0.2">
      <c r="B33" s="20" t="s">
        <v>26</v>
      </c>
      <c r="C33" s="24">
        <v>1667</v>
      </c>
      <c r="D33" s="24">
        <v>1499</v>
      </c>
      <c r="F33" s="25">
        <v>0.68</v>
      </c>
      <c r="G33" s="25">
        <v>0.76</v>
      </c>
      <c r="H33" s="25">
        <v>0.21</v>
      </c>
      <c r="I33" s="25">
        <v>0.08</v>
      </c>
      <c r="J33" s="25">
        <v>0.05</v>
      </c>
      <c r="K33" s="25">
        <v>0.02</v>
      </c>
      <c r="L33" s="25">
        <v>0</v>
      </c>
      <c r="M33" s="25">
        <v>0.05</v>
      </c>
      <c r="N33" s="25">
        <v>0.04</v>
      </c>
      <c r="O33" s="25">
        <v>0.04</v>
      </c>
      <c r="P33" s="25">
        <v>0.01</v>
      </c>
      <c r="Q33" s="25">
        <v>0.03</v>
      </c>
    </row>
    <row r="34" spans="2:17" ht="10" customHeight="1" x14ac:dyDescent="0.2">
      <c r="C34" s="24"/>
      <c r="D34" s="24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20" t="s">
        <v>30</v>
      </c>
      <c r="C35" s="24">
        <v>9947</v>
      </c>
      <c r="D35" s="24">
        <v>9405</v>
      </c>
      <c r="F35" s="25">
        <v>0.72919272142354485</v>
      </c>
      <c r="G35" s="25">
        <v>0.72914088250930353</v>
      </c>
      <c r="H35" s="25">
        <v>0.11492007640494621</v>
      </c>
      <c r="I35" s="25">
        <v>5.1350345560871875E-2</v>
      </c>
      <c r="J35" s="25">
        <v>3.7242384638584501E-2</v>
      </c>
      <c r="K35" s="25">
        <v>2.4601807549175968E-2</v>
      </c>
      <c r="L35" s="25">
        <v>1.9240977179048959E-2</v>
      </c>
      <c r="M35" s="25">
        <v>4.3854332801701222E-2</v>
      </c>
      <c r="N35" s="25">
        <v>2.9090177943098424E-2</v>
      </c>
      <c r="O35" s="25">
        <v>2.5528973950026585E-2</v>
      </c>
      <c r="P35" s="25">
        <v>5.8277872725444851E-2</v>
      </c>
      <c r="Q35" s="25">
        <v>0.10859649122807016</v>
      </c>
    </row>
    <row r="36" spans="2:17" ht="11" customHeight="1" x14ac:dyDescent="0.2"/>
    <row r="37" spans="2:17" x14ac:dyDescent="0.2">
      <c r="B37" s="16" t="s">
        <v>77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20"/>
  <sheetViews>
    <sheetView workbookViewId="0">
      <selection activeCell="B24" sqref="B24"/>
    </sheetView>
  </sheetViews>
  <sheetFormatPr baseColWidth="10" defaultRowHeight="21" x14ac:dyDescent="0.25"/>
  <cols>
    <col min="1" max="1" width="10.83203125" style="8"/>
    <col min="2" max="2" width="28.6640625" style="8" customWidth="1"/>
    <col min="3" max="5" width="12" style="8" customWidth="1"/>
    <col min="6" max="16384" width="10.83203125" style="8"/>
  </cols>
  <sheetData>
    <row r="4" spans="2:5" x14ac:dyDescent="0.25">
      <c r="B4" s="10" t="s">
        <v>51</v>
      </c>
    </row>
    <row r="6" spans="2:5" x14ac:dyDescent="0.25">
      <c r="C6" s="11">
        <v>2005</v>
      </c>
      <c r="D6" s="11">
        <v>2015</v>
      </c>
      <c r="E6" s="17" t="s">
        <v>50</v>
      </c>
    </row>
    <row r="7" spans="2:5" ht="9" customHeight="1" x14ac:dyDescent="0.25">
      <c r="C7" s="11"/>
      <c r="D7" s="11"/>
      <c r="E7" s="17"/>
    </row>
    <row r="8" spans="2:5" x14ac:dyDescent="0.25">
      <c r="B8" s="8" t="s">
        <v>43</v>
      </c>
      <c r="C8" s="18">
        <v>0.78800000000000003</v>
      </c>
      <c r="D8" s="18">
        <v>0.751</v>
      </c>
      <c r="E8" s="19">
        <f>D8-C8</f>
        <v>-3.7000000000000033E-2</v>
      </c>
    </row>
    <row r="9" spans="2:5" x14ac:dyDescent="0.25">
      <c r="B9" s="8" t="s">
        <v>42</v>
      </c>
      <c r="C9" s="18">
        <v>0.78100000000000003</v>
      </c>
      <c r="D9" s="18">
        <v>0.76600000000000001</v>
      </c>
      <c r="E9" s="19">
        <f t="shared" ref="E9:E18" si="0">D9-C9</f>
        <v>-1.5000000000000013E-2</v>
      </c>
    </row>
    <row r="10" spans="2:5" x14ac:dyDescent="0.25">
      <c r="B10" s="8" t="s">
        <v>44</v>
      </c>
      <c r="C10" s="18">
        <v>0.82699999999999996</v>
      </c>
      <c r="D10" s="18">
        <v>0.79100000000000004</v>
      </c>
      <c r="E10" s="19">
        <f t="shared" si="0"/>
        <v>-3.5999999999999921E-2</v>
      </c>
    </row>
    <row r="11" spans="2:5" x14ac:dyDescent="0.25">
      <c r="B11" s="8" t="s">
        <v>41</v>
      </c>
      <c r="C11" s="18">
        <v>0.79600000000000004</v>
      </c>
      <c r="D11" s="18">
        <v>0.77700000000000002</v>
      </c>
      <c r="E11" s="19">
        <f t="shared" si="0"/>
        <v>-1.9000000000000017E-2</v>
      </c>
    </row>
    <row r="12" spans="2:5" x14ac:dyDescent="0.25">
      <c r="B12" s="8" t="s">
        <v>76</v>
      </c>
      <c r="C12" s="18">
        <v>0.57299999999999995</v>
      </c>
      <c r="D12" s="18">
        <v>0.48499999999999999</v>
      </c>
      <c r="E12" s="19">
        <f t="shared" si="0"/>
        <v>-8.7999999999999967E-2</v>
      </c>
    </row>
    <row r="13" spans="2:5" ht="10" customHeight="1" x14ac:dyDescent="0.25">
      <c r="C13" s="18"/>
      <c r="D13" s="18"/>
      <c r="E13" s="18"/>
    </row>
    <row r="14" spans="2:5" x14ac:dyDescent="0.25">
      <c r="B14" s="8" t="s">
        <v>45</v>
      </c>
      <c r="C14" s="18">
        <v>0.74399999999999999</v>
      </c>
      <c r="D14" s="18">
        <v>0.77200000000000002</v>
      </c>
      <c r="E14" s="18">
        <f t="shared" si="0"/>
        <v>2.8000000000000025E-2</v>
      </c>
    </row>
    <row r="15" spans="2:5" x14ac:dyDescent="0.25">
      <c r="B15" s="8" t="s">
        <v>46</v>
      </c>
      <c r="C15" s="18">
        <v>0.73499999999999999</v>
      </c>
      <c r="D15" s="18">
        <v>0.76600000000000001</v>
      </c>
      <c r="E15" s="18">
        <f t="shared" si="0"/>
        <v>3.1000000000000028E-2</v>
      </c>
    </row>
    <row r="16" spans="2:5" x14ac:dyDescent="0.25">
      <c r="B16" s="8" t="s">
        <v>47</v>
      </c>
      <c r="C16" s="18">
        <v>0.78900000000000003</v>
      </c>
      <c r="D16" s="18">
        <v>0.80100000000000005</v>
      </c>
      <c r="E16" s="18">
        <f t="shared" si="0"/>
        <v>1.2000000000000011E-2</v>
      </c>
    </row>
    <row r="17" spans="2:5" x14ac:dyDescent="0.25">
      <c r="B17" s="8" t="s">
        <v>48</v>
      </c>
      <c r="C17" s="18">
        <v>0.80300000000000005</v>
      </c>
      <c r="D17" s="18">
        <v>0.81599999999999995</v>
      </c>
      <c r="E17" s="18">
        <f t="shared" si="0"/>
        <v>1.2999999999999901E-2</v>
      </c>
    </row>
    <row r="18" spans="2:5" x14ac:dyDescent="0.25">
      <c r="B18" s="8" t="s">
        <v>49</v>
      </c>
      <c r="C18" s="18">
        <v>0.79400000000000004</v>
      </c>
      <c r="D18" s="18">
        <v>0.79600000000000004</v>
      </c>
      <c r="E18" s="18">
        <f t="shared" si="0"/>
        <v>2.0000000000000018E-3</v>
      </c>
    </row>
    <row r="20" spans="2:5" x14ac:dyDescent="0.25">
      <c r="B20" s="16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5"/>
  <sheetViews>
    <sheetView topLeftCell="B1" workbookViewId="0">
      <selection activeCell="B2" sqref="B2:Q13"/>
    </sheetView>
  </sheetViews>
  <sheetFormatPr baseColWidth="10" defaultRowHeight="16" x14ac:dyDescent="0.2"/>
  <cols>
    <col min="2" max="2" width="32.1640625" customWidth="1"/>
    <col min="3" max="4" width="8.1640625" customWidth="1"/>
    <col min="5" max="5" width="1.83203125" customWidth="1"/>
    <col min="6" max="17" width="8.1640625" customWidth="1"/>
  </cols>
  <sheetData>
    <row r="2" spans="2:18" s="2" customFormat="1" x14ac:dyDescent="0.2">
      <c r="C2" s="2" t="s">
        <v>8</v>
      </c>
      <c r="F2" s="2" t="s">
        <v>1</v>
      </c>
      <c r="H2" s="2" t="s">
        <v>2</v>
      </c>
      <c r="J2" s="2" t="s">
        <v>3</v>
      </c>
      <c r="L2" s="2" t="s">
        <v>4</v>
      </c>
      <c r="N2" s="2" t="s">
        <v>5</v>
      </c>
      <c r="P2" s="2" t="s">
        <v>6</v>
      </c>
    </row>
    <row r="3" spans="2:18" x14ac:dyDescent="0.2">
      <c r="B3" t="s">
        <v>0</v>
      </c>
      <c r="C3" s="5">
        <v>2000</v>
      </c>
      <c r="D3" s="5">
        <v>2013</v>
      </c>
      <c r="E3" s="5"/>
      <c r="F3" s="5">
        <v>2000</v>
      </c>
      <c r="G3" s="5">
        <v>2013</v>
      </c>
      <c r="H3" s="5">
        <v>2000</v>
      </c>
      <c r="I3" s="5">
        <v>2013</v>
      </c>
      <c r="J3" s="5">
        <v>2000</v>
      </c>
      <c r="K3" s="5">
        <v>2013</v>
      </c>
      <c r="L3" s="5">
        <v>2000</v>
      </c>
      <c r="M3" s="5">
        <v>2013</v>
      </c>
      <c r="N3" s="5">
        <v>2000</v>
      </c>
      <c r="O3" s="5">
        <v>2013</v>
      </c>
      <c r="P3" s="5">
        <v>2000</v>
      </c>
      <c r="Q3" s="5">
        <v>2013</v>
      </c>
    </row>
    <row r="4" spans="2:18" x14ac:dyDescent="0.2">
      <c r="B4" t="s">
        <v>10</v>
      </c>
      <c r="C4" s="6">
        <v>3738</v>
      </c>
      <c r="D4" s="6">
        <v>3991</v>
      </c>
      <c r="E4" s="6"/>
      <c r="F4" s="4">
        <v>0.84</v>
      </c>
      <c r="G4" s="4">
        <v>0.82</v>
      </c>
      <c r="H4" s="4">
        <v>0.1</v>
      </c>
      <c r="I4" s="4">
        <v>0.05</v>
      </c>
      <c r="J4" s="4">
        <v>0</v>
      </c>
      <c r="K4" s="4">
        <v>0.02</v>
      </c>
      <c r="L4" s="4">
        <v>0</v>
      </c>
      <c r="M4" s="4">
        <v>0</v>
      </c>
      <c r="N4" s="4">
        <v>0.04</v>
      </c>
      <c r="O4" s="4">
        <v>0.03</v>
      </c>
      <c r="P4" s="4">
        <v>0.02</v>
      </c>
      <c r="Q4" s="4">
        <v>0.06</v>
      </c>
      <c r="R4" s="1"/>
    </row>
    <row r="5" spans="2:18" x14ac:dyDescent="0.2">
      <c r="B5" t="s">
        <v>9</v>
      </c>
      <c r="C5" s="6">
        <v>2930</v>
      </c>
      <c r="D5" s="6">
        <v>2972</v>
      </c>
      <c r="E5" s="6"/>
      <c r="F5" s="4">
        <v>0.74</v>
      </c>
      <c r="G5" s="4">
        <v>0.65</v>
      </c>
      <c r="H5" s="4">
        <v>0.17</v>
      </c>
      <c r="I5" s="4">
        <v>0.253</v>
      </c>
      <c r="J5" s="4">
        <v>0.05</v>
      </c>
      <c r="K5" s="4">
        <v>0.03</v>
      </c>
      <c r="L5" s="4">
        <v>0</v>
      </c>
      <c r="M5" s="4">
        <v>0</v>
      </c>
      <c r="N5" s="4">
        <v>0.02</v>
      </c>
      <c r="O5" s="4">
        <v>0.01</v>
      </c>
      <c r="P5" s="4">
        <v>0.02</v>
      </c>
      <c r="Q5" s="4">
        <v>0.05</v>
      </c>
      <c r="R5" s="1"/>
    </row>
    <row r="6" spans="2:18" x14ac:dyDescent="0.2">
      <c r="B6" t="s">
        <v>11</v>
      </c>
      <c r="C6" s="6">
        <v>4013</v>
      </c>
      <c r="D6" s="6">
        <v>3926</v>
      </c>
      <c r="E6" s="6"/>
      <c r="F6" s="4">
        <v>0.6</v>
      </c>
      <c r="G6" s="4">
        <v>0.64</v>
      </c>
      <c r="H6" s="4">
        <v>0.27</v>
      </c>
      <c r="I6" s="4">
        <v>0.19</v>
      </c>
      <c r="J6" s="4">
        <v>0.09</v>
      </c>
      <c r="K6" s="4">
        <v>0.1</v>
      </c>
      <c r="L6" s="4">
        <v>0</v>
      </c>
      <c r="M6" s="4">
        <v>0</v>
      </c>
      <c r="N6" s="4">
        <v>0.02</v>
      </c>
      <c r="O6" s="4">
        <v>0.03</v>
      </c>
      <c r="P6" s="4">
        <v>0.01</v>
      </c>
      <c r="Q6" s="4">
        <v>0.01</v>
      </c>
      <c r="R6" s="1"/>
    </row>
    <row r="7" spans="2:18" x14ac:dyDescent="0.2">
      <c r="B7" t="s">
        <v>12</v>
      </c>
      <c r="C7" s="6">
        <v>2704</v>
      </c>
      <c r="D7" s="6">
        <v>2117</v>
      </c>
      <c r="E7" s="6"/>
      <c r="F7" s="4">
        <v>0.79</v>
      </c>
      <c r="G7" s="4">
        <v>0.73</v>
      </c>
      <c r="H7" s="4">
        <v>0.1</v>
      </c>
      <c r="I7" s="4">
        <v>0.08</v>
      </c>
      <c r="J7" s="4">
        <v>0.01</v>
      </c>
      <c r="K7" s="4">
        <v>0.03</v>
      </c>
      <c r="L7" s="4">
        <v>0</v>
      </c>
      <c r="M7" s="4">
        <v>0.01</v>
      </c>
      <c r="N7" s="4">
        <v>0.05</v>
      </c>
      <c r="O7" s="4">
        <v>0.05</v>
      </c>
      <c r="P7" s="4">
        <v>0.03</v>
      </c>
      <c r="Q7" s="4">
        <v>0.08</v>
      </c>
      <c r="R7" s="1"/>
    </row>
    <row r="8" spans="2:18" x14ac:dyDescent="0.2">
      <c r="B8" t="s">
        <v>13</v>
      </c>
      <c r="C8" s="6">
        <v>3123</v>
      </c>
      <c r="D8" s="6">
        <v>2865</v>
      </c>
      <c r="E8" s="6"/>
      <c r="F8" s="4">
        <v>0.57999999999999996</v>
      </c>
      <c r="G8" s="4">
        <v>0.625</v>
      </c>
      <c r="H8" s="4">
        <v>0.27</v>
      </c>
      <c r="I8" s="4">
        <v>0.25</v>
      </c>
      <c r="J8" s="4">
        <v>0.08</v>
      </c>
      <c r="K8" s="4">
        <v>0.05</v>
      </c>
      <c r="L8" s="4">
        <v>0.01</v>
      </c>
      <c r="M8" s="4">
        <v>0</v>
      </c>
      <c r="N8" s="4">
        <v>0.03</v>
      </c>
      <c r="O8" s="4">
        <v>0</v>
      </c>
      <c r="P8" s="4">
        <v>0.02</v>
      </c>
      <c r="Q8" s="4">
        <v>0.04</v>
      </c>
      <c r="R8" s="1"/>
    </row>
    <row r="9" spans="2:18" x14ac:dyDescent="0.2">
      <c r="B9" t="s">
        <v>14</v>
      </c>
      <c r="C9" s="6">
        <v>2418</v>
      </c>
      <c r="D9" s="6">
        <v>2831</v>
      </c>
      <c r="E9" s="6"/>
      <c r="F9" s="4">
        <v>0.81</v>
      </c>
      <c r="G9" s="4">
        <v>0.72</v>
      </c>
      <c r="H9" s="4">
        <v>0.09</v>
      </c>
      <c r="I9" s="4">
        <v>0.12</v>
      </c>
      <c r="J9" s="4">
        <v>0.02</v>
      </c>
      <c r="K9" s="4">
        <v>0.02</v>
      </c>
      <c r="L9" s="4">
        <v>0</v>
      </c>
      <c r="M9" s="4">
        <v>0.02</v>
      </c>
      <c r="N9" s="4">
        <v>0.02</v>
      </c>
      <c r="O9" s="4">
        <v>0.03</v>
      </c>
      <c r="P9" s="4">
        <v>0.05</v>
      </c>
      <c r="Q9" s="4">
        <v>0.09</v>
      </c>
      <c r="R9" s="1"/>
    </row>
    <row r="10" spans="2:18" x14ac:dyDescent="0.2">
      <c r="B10" t="s">
        <v>15</v>
      </c>
      <c r="C10" s="6">
        <v>2191</v>
      </c>
      <c r="D10" s="6">
        <v>2998</v>
      </c>
      <c r="E10" s="6"/>
      <c r="F10" s="4">
        <v>0.75</v>
      </c>
      <c r="G10" s="4">
        <v>0.63</v>
      </c>
      <c r="H10" s="4">
        <v>0.11</v>
      </c>
      <c r="I10" s="4">
        <v>0.16</v>
      </c>
      <c r="J10" s="4">
        <v>0.05</v>
      </c>
      <c r="K10" s="4">
        <v>0.08</v>
      </c>
      <c r="L10" s="4">
        <v>0.01</v>
      </c>
      <c r="M10" s="4">
        <v>0.02</v>
      </c>
      <c r="N10" s="4">
        <v>0.01</v>
      </c>
      <c r="O10" s="4">
        <v>0.02</v>
      </c>
      <c r="P10" s="4">
        <v>0.06</v>
      </c>
      <c r="Q10" s="4">
        <v>7.0000000000000007E-2</v>
      </c>
      <c r="R10" s="1"/>
    </row>
    <row r="11" spans="2:18" x14ac:dyDescent="0.2">
      <c r="B11" t="s">
        <v>16</v>
      </c>
      <c r="C11" s="6">
        <v>2690</v>
      </c>
      <c r="D11" s="6">
        <v>2831</v>
      </c>
      <c r="E11" s="6"/>
      <c r="F11" s="4">
        <v>0.81</v>
      </c>
      <c r="G11" s="4">
        <v>0.72</v>
      </c>
      <c r="H11" s="4">
        <v>0.08</v>
      </c>
      <c r="I11" s="4">
        <v>0.08</v>
      </c>
      <c r="J11" s="4">
        <v>0.03</v>
      </c>
      <c r="K11" s="4">
        <v>0.09</v>
      </c>
      <c r="L11" s="4">
        <v>0.01</v>
      </c>
      <c r="M11" s="4">
        <v>0.01</v>
      </c>
      <c r="N11" s="4">
        <v>0</v>
      </c>
      <c r="O11" s="4">
        <v>0</v>
      </c>
      <c r="P11" s="4">
        <v>0.03</v>
      </c>
      <c r="Q11" s="4">
        <v>0.1</v>
      </c>
      <c r="R11" s="1"/>
    </row>
    <row r="12" spans="2:18" x14ac:dyDescent="0.2">
      <c r="C12" s="6"/>
      <c r="D12" s="6"/>
      <c r="E12" s="6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1"/>
    </row>
    <row r="13" spans="2:18" x14ac:dyDescent="0.2">
      <c r="B13" t="s">
        <v>30</v>
      </c>
      <c r="C13" s="6">
        <f>SUM(C4:C11)</f>
        <v>23807</v>
      </c>
      <c r="D13" s="6">
        <f>SUM(D4:D11)</f>
        <v>24531</v>
      </c>
      <c r="E13" s="6"/>
      <c r="F13" s="4">
        <f>F25/$C13</f>
        <v>0.73273196958877651</v>
      </c>
      <c r="G13" s="4">
        <f>G25/$D13</f>
        <v>0.69375382169499811</v>
      </c>
      <c r="H13" s="4">
        <f>H25/$C13</f>
        <v>0.15721636493468305</v>
      </c>
      <c r="I13" s="4">
        <f>I25/$D13</f>
        <v>0.14793102604867309</v>
      </c>
      <c r="J13" s="4">
        <f>J25/$C13</f>
        <v>4.2977275591212671E-2</v>
      </c>
      <c r="K13" s="4">
        <f>K25/$D13</f>
        <v>5.3792752028046141E-2</v>
      </c>
      <c r="L13" s="4">
        <f>L25/$C13</f>
        <v>3.3620363758558409E-3</v>
      </c>
      <c r="M13" s="4">
        <f>M25/$D13</f>
        <v>6.7693938282173578E-3</v>
      </c>
      <c r="N13" s="4">
        <f>N25/$C13</f>
        <v>2.4679296005376567E-2</v>
      </c>
      <c r="O13" s="4">
        <f>O25/$D13</f>
        <v>2.1114915820798174E-2</v>
      </c>
      <c r="P13" s="4">
        <f>P25/$C13</f>
        <v>2.7308354685596677E-2</v>
      </c>
      <c r="Q13" s="4">
        <f>Q25/$D13</f>
        <v>5.9476988300517702E-2</v>
      </c>
    </row>
    <row r="16" spans="2:18" x14ac:dyDescent="0.2">
      <c r="B16" t="s">
        <v>28</v>
      </c>
      <c r="F16">
        <f>F4*$C4</f>
        <v>3139.92</v>
      </c>
      <c r="G16">
        <f>G4*$D4</f>
        <v>3272.62</v>
      </c>
      <c r="H16">
        <f>H4*$C4</f>
        <v>373.8</v>
      </c>
      <c r="I16">
        <f>I4*$D4</f>
        <v>199.55</v>
      </c>
      <c r="J16">
        <f>J4*$C4</f>
        <v>0</v>
      </c>
      <c r="K16">
        <f>K4*$D4</f>
        <v>79.820000000000007</v>
      </c>
      <c r="L16">
        <f>L4*$C4</f>
        <v>0</v>
      </c>
      <c r="M16">
        <f>M4*$D4</f>
        <v>0</v>
      </c>
      <c r="N16">
        <f>N4*$C4</f>
        <v>149.52000000000001</v>
      </c>
      <c r="O16">
        <f>O4*$D4</f>
        <v>119.72999999999999</v>
      </c>
      <c r="P16">
        <f>P4*$C4</f>
        <v>74.760000000000005</v>
      </c>
      <c r="Q16">
        <f>Q4*$D4</f>
        <v>239.45999999999998</v>
      </c>
    </row>
    <row r="17" spans="2:17" x14ac:dyDescent="0.2">
      <c r="F17">
        <f t="shared" ref="F17:H23" si="0">F5*$C5</f>
        <v>2168.1999999999998</v>
      </c>
      <c r="G17">
        <f t="shared" ref="G17:I23" si="1">G5*$D5</f>
        <v>1931.8</v>
      </c>
      <c r="H17">
        <f t="shared" si="0"/>
        <v>498.1</v>
      </c>
      <c r="I17">
        <f t="shared" si="1"/>
        <v>751.91600000000005</v>
      </c>
      <c r="J17">
        <f t="shared" ref="J17:K17" si="2">J5*$C5</f>
        <v>146.5</v>
      </c>
      <c r="K17">
        <f t="shared" ref="K17" si="3">K5*$D5</f>
        <v>89.16</v>
      </c>
      <c r="L17">
        <f t="shared" ref="L17:M17" si="4">L5*$C5</f>
        <v>0</v>
      </c>
      <c r="M17">
        <f t="shared" ref="M17" si="5">M5*$D5</f>
        <v>0</v>
      </c>
      <c r="N17">
        <f t="shared" ref="N17:O17" si="6">N5*$C5</f>
        <v>58.6</v>
      </c>
      <c r="O17">
        <f t="shared" ref="O17" si="7">O5*$D5</f>
        <v>29.72</v>
      </c>
      <c r="P17">
        <f t="shared" ref="P17:Q17" si="8">P5*$C5</f>
        <v>58.6</v>
      </c>
      <c r="Q17">
        <f t="shared" ref="Q17" si="9">Q5*$D5</f>
        <v>148.6</v>
      </c>
    </row>
    <row r="18" spans="2:17" x14ac:dyDescent="0.2">
      <c r="F18">
        <f t="shared" si="0"/>
        <v>2407.7999999999997</v>
      </c>
      <c r="G18">
        <f t="shared" si="1"/>
        <v>2512.64</v>
      </c>
      <c r="H18">
        <f t="shared" si="0"/>
        <v>1083.51</v>
      </c>
      <c r="I18">
        <f t="shared" si="1"/>
        <v>745.94</v>
      </c>
      <c r="J18">
        <f t="shared" ref="J18:K18" si="10">J6*$C6</f>
        <v>361.16999999999996</v>
      </c>
      <c r="K18">
        <f t="shared" ref="K18" si="11">K6*$D6</f>
        <v>392.6</v>
      </c>
      <c r="L18">
        <f t="shared" ref="L18:M18" si="12">L6*$C6</f>
        <v>0</v>
      </c>
      <c r="M18">
        <f t="shared" ref="M18" si="13">M6*$D6</f>
        <v>0</v>
      </c>
      <c r="N18">
        <f t="shared" ref="N18:O18" si="14">N6*$C6</f>
        <v>80.260000000000005</v>
      </c>
      <c r="O18">
        <f t="shared" ref="O18" si="15">O6*$D6</f>
        <v>117.78</v>
      </c>
      <c r="P18">
        <f t="shared" ref="P18:Q18" si="16">P6*$C6</f>
        <v>40.130000000000003</v>
      </c>
      <c r="Q18">
        <f t="shared" ref="Q18" si="17">Q6*$D6</f>
        <v>39.26</v>
      </c>
    </row>
    <row r="19" spans="2:17" x14ac:dyDescent="0.2">
      <c r="F19">
        <f t="shared" si="0"/>
        <v>2136.1600000000003</v>
      </c>
      <c r="G19">
        <f t="shared" si="1"/>
        <v>1545.4099999999999</v>
      </c>
      <c r="H19">
        <f t="shared" si="0"/>
        <v>270.40000000000003</v>
      </c>
      <c r="I19">
        <f t="shared" si="1"/>
        <v>169.36</v>
      </c>
      <c r="J19">
        <f t="shared" ref="J19:K19" si="18">J7*$C7</f>
        <v>27.04</v>
      </c>
      <c r="K19">
        <f t="shared" ref="K19" si="19">K7*$D7</f>
        <v>63.51</v>
      </c>
      <c r="L19">
        <f t="shared" ref="L19:M19" si="20">L7*$C7</f>
        <v>0</v>
      </c>
      <c r="M19">
        <f t="shared" ref="M19" si="21">M7*$D7</f>
        <v>21.17</v>
      </c>
      <c r="N19">
        <f t="shared" ref="N19:O19" si="22">N7*$C7</f>
        <v>135.20000000000002</v>
      </c>
      <c r="O19">
        <f t="shared" ref="O19" si="23">O7*$D7</f>
        <v>105.85000000000001</v>
      </c>
      <c r="P19">
        <f t="shared" ref="P19:Q19" si="24">P7*$C7</f>
        <v>81.11999999999999</v>
      </c>
      <c r="Q19">
        <f t="shared" ref="Q19" si="25">Q7*$D7</f>
        <v>169.36</v>
      </c>
    </row>
    <row r="20" spans="2:17" x14ac:dyDescent="0.2">
      <c r="F20">
        <f t="shared" si="0"/>
        <v>1811.34</v>
      </c>
      <c r="G20">
        <f t="shared" si="1"/>
        <v>1790.625</v>
      </c>
      <c r="H20">
        <f t="shared" si="0"/>
        <v>843.21</v>
      </c>
      <c r="I20">
        <f t="shared" si="1"/>
        <v>716.25</v>
      </c>
      <c r="J20">
        <f t="shared" ref="J20:K20" si="26">J8*$C8</f>
        <v>249.84</v>
      </c>
      <c r="K20">
        <f t="shared" ref="K20" si="27">K8*$D8</f>
        <v>143.25</v>
      </c>
      <c r="L20">
        <f t="shared" ref="L20:M20" si="28">L8*$C8</f>
        <v>31.23</v>
      </c>
      <c r="M20">
        <f t="shared" ref="M20" si="29">M8*$D8</f>
        <v>0</v>
      </c>
      <c r="N20">
        <f t="shared" ref="N20:O20" si="30">N8*$C8</f>
        <v>93.69</v>
      </c>
      <c r="O20">
        <f t="shared" ref="O20" si="31">O8*$D8</f>
        <v>0</v>
      </c>
      <c r="P20">
        <f t="shared" ref="P20:Q20" si="32">P8*$C8</f>
        <v>62.46</v>
      </c>
      <c r="Q20">
        <f t="shared" ref="Q20" si="33">Q8*$D8</f>
        <v>114.60000000000001</v>
      </c>
    </row>
    <row r="21" spans="2:17" x14ac:dyDescent="0.2">
      <c r="F21">
        <f t="shared" si="0"/>
        <v>1958.5800000000002</v>
      </c>
      <c r="G21">
        <f t="shared" si="1"/>
        <v>2038.32</v>
      </c>
      <c r="H21">
        <f t="shared" si="0"/>
        <v>217.62</v>
      </c>
      <c r="I21">
        <f t="shared" si="1"/>
        <v>339.71999999999997</v>
      </c>
      <c r="J21">
        <f t="shared" ref="J21:K21" si="34">J9*$C9</f>
        <v>48.36</v>
      </c>
      <c r="K21">
        <f t="shared" ref="K21" si="35">K9*$D9</f>
        <v>56.620000000000005</v>
      </c>
      <c r="L21">
        <f t="shared" ref="L21:M21" si="36">L9*$C9</f>
        <v>0</v>
      </c>
      <c r="M21">
        <f t="shared" ref="M21" si="37">M9*$D9</f>
        <v>56.620000000000005</v>
      </c>
      <c r="N21">
        <f t="shared" ref="N21:O21" si="38">N9*$C9</f>
        <v>48.36</v>
      </c>
      <c r="O21">
        <f t="shared" ref="O21" si="39">O9*$D9</f>
        <v>84.929999999999993</v>
      </c>
      <c r="P21">
        <f t="shared" ref="P21:Q21" si="40">P9*$C9</f>
        <v>120.9</v>
      </c>
      <c r="Q21">
        <f t="shared" ref="Q21" si="41">Q9*$D9</f>
        <v>254.79</v>
      </c>
    </row>
    <row r="22" spans="2:17" x14ac:dyDescent="0.2">
      <c r="F22">
        <f t="shared" si="0"/>
        <v>1643.25</v>
      </c>
      <c r="G22">
        <f t="shared" si="1"/>
        <v>1888.74</v>
      </c>
      <c r="H22">
        <f t="shared" si="0"/>
        <v>241.01</v>
      </c>
      <c r="I22">
        <f t="shared" si="1"/>
        <v>479.68</v>
      </c>
      <c r="J22">
        <f t="shared" ref="J22:K22" si="42">J10*$C10</f>
        <v>109.55000000000001</v>
      </c>
      <c r="K22">
        <f t="shared" ref="K22" si="43">K10*$D10</f>
        <v>239.84</v>
      </c>
      <c r="L22">
        <f t="shared" ref="L22:M22" si="44">L10*$C10</f>
        <v>21.91</v>
      </c>
      <c r="M22">
        <f t="shared" ref="M22" si="45">M10*$D10</f>
        <v>59.96</v>
      </c>
      <c r="N22">
        <f t="shared" ref="N22:O22" si="46">N10*$C10</f>
        <v>21.91</v>
      </c>
      <c r="O22">
        <f t="shared" ref="O22" si="47">O10*$D10</f>
        <v>59.96</v>
      </c>
      <c r="P22">
        <f t="shared" ref="P22:Q22" si="48">P10*$C10</f>
        <v>131.46</v>
      </c>
      <c r="Q22">
        <f t="shared" ref="Q22" si="49">Q10*$D10</f>
        <v>209.86</v>
      </c>
    </row>
    <row r="23" spans="2:17" x14ac:dyDescent="0.2">
      <c r="F23">
        <f t="shared" si="0"/>
        <v>2178.9</v>
      </c>
      <c r="G23">
        <f t="shared" si="1"/>
        <v>2038.32</v>
      </c>
      <c r="H23">
        <f t="shared" si="0"/>
        <v>215.20000000000002</v>
      </c>
      <c r="I23">
        <f t="shared" si="1"/>
        <v>226.48000000000002</v>
      </c>
      <c r="J23">
        <f t="shared" ref="J23:K23" si="50">J11*$C11</f>
        <v>80.7</v>
      </c>
      <c r="K23">
        <f t="shared" ref="K23" si="51">K11*$D11</f>
        <v>254.79</v>
      </c>
      <c r="L23">
        <f t="shared" ref="L23:M23" si="52">L11*$C11</f>
        <v>26.900000000000002</v>
      </c>
      <c r="M23">
        <f t="shared" ref="M23" si="53">M11*$D11</f>
        <v>28.310000000000002</v>
      </c>
      <c r="N23">
        <f t="shared" ref="N23:O23" si="54">N11*$C11</f>
        <v>0</v>
      </c>
      <c r="O23">
        <f t="shared" ref="O23" si="55">O11*$D11</f>
        <v>0</v>
      </c>
      <c r="P23">
        <f t="shared" ref="P23:Q23" si="56">P11*$C11</f>
        <v>80.7</v>
      </c>
      <c r="Q23">
        <f t="shared" ref="Q23" si="57">Q11*$D11</f>
        <v>283.10000000000002</v>
      </c>
    </row>
    <row r="25" spans="2:17" x14ac:dyDescent="0.2">
      <c r="B25" t="s">
        <v>29</v>
      </c>
      <c r="F25">
        <f>SUM(F16:F23)</f>
        <v>17444.150000000001</v>
      </c>
      <c r="G25">
        <f t="shared" ref="G25:Q25" si="58">SUM(G16:G23)</f>
        <v>17018.474999999999</v>
      </c>
      <c r="H25">
        <f t="shared" si="58"/>
        <v>3742.8499999999995</v>
      </c>
      <c r="I25">
        <f t="shared" si="58"/>
        <v>3628.8959999999997</v>
      </c>
      <c r="J25">
        <f t="shared" si="58"/>
        <v>1023.1600000000001</v>
      </c>
      <c r="K25">
        <f t="shared" si="58"/>
        <v>1319.59</v>
      </c>
      <c r="L25">
        <f t="shared" si="58"/>
        <v>80.040000000000006</v>
      </c>
      <c r="M25">
        <f t="shared" si="58"/>
        <v>166.06</v>
      </c>
      <c r="N25">
        <f t="shared" si="58"/>
        <v>587.54</v>
      </c>
      <c r="O25">
        <f t="shared" si="58"/>
        <v>517.97</v>
      </c>
      <c r="P25">
        <f t="shared" si="58"/>
        <v>650.13000000000011</v>
      </c>
      <c r="Q25">
        <f t="shared" si="58"/>
        <v>1459.0299999999997</v>
      </c>
    </row>
  </sheetData>
  <pageMargins left="0.7" right="0.7" top="0.75" bottom="0.75" header="0.3" footer="0.3"/>
  <ignoredErrors>
    <ignoredError sqref="C13:D13" formulaRange="1"/>
    <ignoredError sqref="G16 G13 I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9"/>
  <sheetViews>
    <sheetView topLeftCell="B1" workbookViewId="0">
      <selection activeCell="B2" sqref="B2:Q10"/>
    </sheetView>
  </sheetViews>
  <sheetFormatPr baseColWidth="10" defaultRowHeight="16" x14ac:dyDescent="0.2"/>
  <cols>
    <col min="2" max="2" width="32.1640625" customWidth="1"/>
    <col min="3" max="4" width="8.1640625" customWidth="1"/>
    <col min="5" max="5" width="1.6640625" customWidth="1"/>
    <col min="6" max="17" width="8.1640625" customWidth="1"/>
  </cols>
  <sheetData>
    <row r="2" spans="2:18" s="2" customFormat="1" x14ac:dyDescent="0.2">
      <c r="C2" s="2" t="s">
        <v>8</v>
      </c>
      <c r="F2" s="2" t="s">
        <v>1</v>
      </c>
      <c r="H2" s="2" t="s">
        <v>2</v>
      </c>
      <c r="J2" s="2" t="s">
        <v>3</v>
      </c>
      <c r="L2" s="2" t="s">
        <v>4</v>
      </c>
      <c r="N2" s="2" t="s">
        <v>5</v>
      </c>
      <c r="P2" s="2" t="s">
        <v>6</v>
      </c>
    </row>
    <row r="3" spans="2:18" x14ac:dyDescent="0.2">
      <c r="B3" t="s">
        <v>17</v>
      </c>
      <c r="C3" s="5">
        <v>2000</v>
      </c>
      <c r="D3" s="5">
        <v>2013</v>
      </c>
      <c r="E3" s="5"/>
      <c r="F3" s="5">
        <v>2000</v>
      </c>
      <c r="G3" s="5">
        <v>2013</v>
      </c>
      <c r="H3" s="5">
        <v>2000</v>
      </c>
      <c r="I3" s="5">
        <v>2013</v>
      </c>
      <c r="J3" s="5">
        <v>2000</v>
      </c>
      <c r="K3" s="5">
        <v>2013</v>
      </c>
      <c r="L3" s="5">
        <v>2000</v>
      </c>
      <c r="M3" s="5">
        <v>2013</v>
      </c>
      <c r="N3" s="5">
        <v>2000</v>
      </c>
      <c r="O3" s="5">
        <v>2013</v>
      </c>
      <c r="P3" s="5">
        <v>2000</v>
      </c>
      <c r="Q3" s="5">
        <v>2013</v>
      </c>
    </row>
    <row r="4" spans="2:18" x14ac:dyDescent="0.2">
      <c r="B4" t="s">
        <v>18</v>
      </c>
      <c r="C4" s="6">
        <v>4486</v>
      </c>
      <c r="D4" s="6">
        <v>2301</v>
      </c>
      <c r="E4" s="6"/>
      <c r="F4" s="4">
        <v>0.43</v>
      </c>
      <c r="G4" s="4">
        <v>0.5</v>
      </c>
      <c r="H4" s="4">
        <v>0.32</v>
      </c>
      <c r="I4" s="4">
        <v>7.0000000000000007E-2</v>
      </c>
      <c r="J4" s="4">
        <v>0.15</v>
      </c>
      <c r="K4" s="4">
        <v>0.09</v>
      </c>
      <c r="L4" s="4">
        <v>0.01</v>
      </c>
      <c r="M4" s="4">
        <v>0</v>
      </c>
      <c r="N4" s="4">
        <v>0.01</v>
      </c>
      <c r="O4" s="4">
        <v>0.02</v>
      </c>
      <c r="P4" s="4">
        <v>0.01</v>
      </c>
      <c r="Q4" s="4">
        <v>7.0000000000000007E-2</v>
      </c>
      <c r="R4" s="1"/>
    </row>
    <row r="5" spans="2:18" x14ac:dyDescent="0.2">
      <c r="B5" t="s">
        <v>19</v>
      </c>
      <c r="C5" s="6">
        <v>3472</v>
      </c>
      <c r="D5" s="6">
        <v>4379</v>
      </c>
      <c r="E5" s="6"/>
      <c r="F5" s="4">
        <v>0.69</v>
      </c>
      <c r="G5" s="4">
        <v>0.65</v>
      </c>
      <c r="H5" s="4">
        <v>0.17</v>
      </c>
      <c r="I5" s="4">
        <v>7.0000000000000007E-2</v>
      </c>
      <c r="J5" s="4">
        <v>0.1</v>
      </c>
      <c r="K5" s="4">
        <v>0.19</v>
      </c>
      <c r="L5" s="4">
        <v>0</v>
      </c>
      <c r="M5" s="4">
        <v>0</v>
      </c>
      <c r="N5" s="4">
        <v>0.02</v>
      </c>
      <c r="O5" s="4">
        <v>0.01</v>
      </c>
      <c r="P5" s="4">
        <v>0.01</v>
      </c>
      <c r="Q5" s="4">
        <v>0.02</v>
      </c>
      <c r="R5" s="1"/>
    </row>
    <row r="6" spans="2:18" x14ac:dyDescent="0.2">
      <c r="B6" t="s">
        <v>20</v>
      </c>
      <c r="C6" s="6">
        <v>1366</v>
      </c>
      <c r="D6" s="6">
        <v>2724</v>
      </c>
      <c r="E6" s="6"/>
      <c r="F6" s="4">
        <v>0.64</v>
      </c>
      <c r="G6" s="4">
        <v>0.65</v>
      </c>
      <c r="H6" s="4">
        <v>0.28999999999999998</v>
      </c>
      <c r="I6" s="4">
        <v>0.27</v>
      </c>
      <c r="J6" s="4">
        <v>0.04</v>
      </c>
      <c r="K6" s="4">
        <v>0.03</v>
      </c>
      <c r="L6" s="4">
        <v>0</v>
      </c>
      <c r="M6" s="4">
        <v>0</v>
      </c>
      <c r="N6" s="4">
        <v>0.01</v>
      </c>
      <c r="O6" s="4">
        <v>0</v>
      </c>
      <c r="P6" s="4">
        <v>0</v>
      </c>
      <c r="Q6" s="4">
        <v>0.02</v>
      </c>
      <c r="R6" s="1"/>
    </row>
    <row r="7" spans="2:18" x14ac:dyDescent="0.2">
      <c r="B7" t="s">
        <v>21</v>
      </c>
      <c r="C7" s="6">
        <v>2348</v>
      </c>
      <c r="D7" s="6">
        <v>2575</v>
      </c>
      <c r="E7" s="6"/>
      <c r="F7" s="4">
        <v>0.71</v>
      </c>
      <c r="G7" s="4">
        <v>0.55000000000000004</v>
      </c>
      <c r="H7" s="4">
        <v>0.19</v>
      </c>
      <c r="I7" s="4">
        <v>0.12</v>
      </c>
      <c r="J7" s="4">
        <v>7.0000000000000007E-2</v>
      </c>
      <c r="K7" s="4">
        <v>0.2</v>
      </c>
      <c r="L7" s="4">
        <v>0</v>
      </c>
      <c r="M7" s="4">
        <v>0.03</v>
      </c>
      <c r="N7" s="4">
        <v>0</v>
      </c>
      <c r="O7" s="4">
        <v>0.05</v>
      </c>
      <c r="P7" s="4">
        <v>0.02</v>
      </c>
      <c r="Q7" s="4">
        <v>0.01</v>
      </c>
      <c r="R7" s="1"/>
    </row>
    <row r="8" spans="2:18" x14ac:dyDescent="0.2">
      <c r="B8" t="s">
        <v>22</v>
      </c>
      <c r="C8" s="6">
        <v>2598</v>
      </c>
      <c r="D8" s="6">
        <v>3111</v>
      </c>
      <c r="E8" s="6"/>
      <c r="F8" s="4">
        <v>0.6</v>
      </c>
      <c r="G8" s="4">
        <v>0.5</v>
      </c>
      <c r="H8" s="4">
        <v>0.18</v>
      </c>
      <c r="I8" s="4">
        <v>0.19</v>
      </c>
      <c r="J8" s="4">
        <v>0.18</v>
      </c>
      <c r="K8" s="4">
        <v>0.14000000000000001</v>
      </c>
      <c r="L8" s="4">
        <v>0</v>
      </c>
      <c r="M8" s="4">
        <v>0.03</v>
      </c>
      <c r="N8" s="4">
        <v>0.03</v>
      </c>
      <c r="O8" s="4">
        <v>0.06</v>
      </c>
      <c r="P8" s="4">
        <v>0.01</v>
      </c>
      <c r="Q8" s="4">
        <v>0.02</v>
      </c>
      <c r="R8" s="1"/>
    </row>
    <row r="9" spans="2:18" x14ac:dyDescent="0.2">
      <c r="C9" s="6"/>
      <c r="D9" s="6"/>
      <c r="E9" s="6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"/>
    </row>
    <row r="10" spans="2:18" x14ac:dyDescent="0.2">
      <c r="B10" t="s">
        <v>30</v>
      </c>
      <c r="C10" s="6">
        <f>SUM(C4:C8)</f>
        <v>14270</v>
      </c>
      <c r="D10" s="6">
        <f>SUM(D4:D8)</f>
        <v>15090</v>
      </c>
      <c r="E10" s="6"/>
      <c r="F10" s="4">
        <f>F19/$C10</f>
        <v>0.59038402242466703</v>
      </c>
      <c r="G10" s="4">
        <f>G19/$D10</f>
        <v>0.57913850231941688</v>
      </c>
      <c r="H10" s="4">
        <f>H19/$C10</f>
        <v>0.23375332866152768</v>
      </c>
      <c r="I10" s="4">
        <f>I19/$D10</f>
        <v>0.13937508283631544</v>
      </c>
      <c r="J10" s="4">
        <f>J19/$C10</f>
        <v>0.11960336370007006</v>
      </c>
      <c r="K10" s="4">
        <f>K19/$D10</f>
        <v>0.13726706428098079</v>
      </c>
      <c r="L10" s="4">
        <f>L19/$C10</f>
        <v>3.1436580238262089E-3</v>
      </c>
      <c r="M10" s="4">
        <f>M19/$D10</f>
        <v>1.130417495029821E-2</v>
      </c>
      <c r="N10" s="4">
        <f>N19/$C10</f>
        <v>1.4428871758934828E-2</v>
      </c>
      <c r="O10" s="4">
        <f>O19/$D10</f>
        <v>2.6853545394300862E-2</v>
      </c>
      <c r="P10" s="4">
        <f>P19/$C10</f>
        <v>1.0688156972669935E-2</v>
      </c>
      <c r="Q10" s="4">
        <f>Q19/$D10</f>
        <v>2.5917826375082838E-2</v>
      </c>
      <c r="R10" s="1"/>
    </row>
    <row r="11" spans="2:18" x14ac:dyDescent="0.2">
      <c r="C11" s="6"/>
      <c r="D11" s="6"/>
      <c r="E11" s="6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1"/>
    </row>
    <row r="12" spans="2:18" x14ac:dyDescent="0.2">
      <c r="C12" s="6"/>
      <c r="D12" s="6"/>
      <c r="E12" s="6"/>
      <c r="F12" s="4"/>
      <c r="G12" s="4"/>
    </row>
    <row r="13" spans="2:18" x14ac:dyDescent="0.2">
      <c r="B13" t="s">
        <v>28</v>
      </c>
      <c r="F13">
        <f>F4*$C4</f>
        <v>1928.98</v>
      </c>
      <c r="G13">
        <f>G4*$D4</f>
        <v>1150.5</v>
      </c>
      <c r="H13">
        <f>H4*$C4</f>
        <v>1435.52</v>
      </c>
      <c r="I13">
        <f>I4*$D4</f>
        <v>161.07000000000002</v>
      </c>
      <c r="J13">
        <f>J4*$C4</f>
        <v>672.9</v>
      </c>
      <c r="K13">
        <f>K4*$D4</f>
        <v>207.09</v>
      </c>
      <c r="L13">
        <f>L4*$C4</f>
        <v>44.86</v>
      </c>
      <c r="M13">
        <f>M4*$D4</f>
        <v>0</v>
      </c>
      <c r="N13">
        <f>N4*$C4</f>
        <v>44.86</v>
      </c>
      <c r="O13">
        <f>O4*$D4</f>
        <v>46.02</v>
      </c>
      <c r="P13">
        <f>P4*$C4</f>
        <v>44.86</v>
      </c>
      <c r="Q13">
        <f>Q4*$D4</f>
        <v>161.07000000000002</v>
      </c>
    </row>
    <row r="14" spans="2:18" x14ac:dyDescent="0.2">
      <c r="F14">
        <f t="shared" ref="F14:H17" si="0">F5*$C5</f>
        <v>2395.6799999999998</v>
      </c>
      <c r="G14">
        <f t="shared" ref="G14:I17" si="1">G5*$D5</f>
        <v>2846.35</v>
      </c>
      <c r="H14">
        <f t="shared" si="0"/>
        <v>590.24</v>
      </c>
      <c r="I14">
        <f t="shared" si="1"/>
        <v>306.53000000000003</v>
      </c>
      <c r="J14">
        <f t="shared" ref="J14:K14" si="2">J5*$C5</f>
        <v>347.20000000000005</v>
      </c>
      <c r="K14">
        <f t="shared" ref="K14" si="3">K5*$D5</f>
        <v>832.01</v>
      </c>
      <c r="L14">
        <f t="shared" ref="L14:M14" si="4">L5*$C5</f>
        <v>0</v>
      </c>
      <c r="M14">
        <f t="shared" ref="M14" si="5">M5*$D5</f>
        <v>0</v>
      </c>
      <c r="N14">
        <f t="shared" ref="N14:O14" si="6">N5*$C5</f>
        <v>69.44</v>
      </c>
      <c r="O14">
        <f t="shared" ref="O14" si="7">O5*$D5</f>
        <v>43.79</v>
      </c>
      <c r="P14">
        <f t="shared" ref="P14:Q14" si="8">P5*$C5</f>
        <v>34.72</v>
      </c>
      <c r="Q14">
        <f t="shared" ref="Q14" si="9">Q5*$D5</f>
        <v>87.58</v>
      </c>
    </row>
    <row r="15" spans="2:18" x14ac:dyDescent="0.2">
      <c r="F15">
        <f t="shared" si="0"/>
        <v>874.24</v>
      </c>
      <c r="G15">
        <f t="shared" si="1"/>
        <v>1770.6000000000001</v>
      </c>
      <c r="H15">
        <f t="shared" si="0"/>
        <v>396.14</v>
      </c>
      <c r="I15">
        <f t="shared" si="1"/>
        <v>735.48</v>
      </c>
      <c r="J15">
        <f t="shared" ref="J15:K15" si="10">J6*$C6</f>
        <v>54.64</v>
      </c>
      <c r="K15">
        <f t="shared" ref="K15" si="11">K6*$D6</f>
        <v>81.72</v>
      </c>
      <c r="L15">
        <f t="shared" ref="L15:M15" si="12">L6*$C6</f>
        <v>0</v>
      </c>
      <c r="M15">
        <f t="shared" ref="M15" si="13">M6*$D6</f>
        <v>0</v>
      </c>
      <c r="N15">
        <f t="shared" ref="N15:O15" si="14">N6*$C6</f>
        <v>13.66</v>
      </c>
      <c r="O15">
        <f t="shared" ref="O15" si="15">O6*$D6</f>
        <v>0</v>
      </c>
      <c r="P15">
        <f t="shared" ref="P15:Q15" si="16">P6*$C6</f>
        <v>0</v>
      </c>
      <c r="Q15">
        <f t="shared" ref="Q15" si="17">Q6*$D6</f>
        <v>54.480000000000004</v>
      </c>
    </row>
    <row r="16" spans="2:18" x14ac:dyDescent="0.2">
      <c r="F16">
        <f t="shared" si="0"/>
        <v>1667.08</v>
      </c>
      <c r="G16">
        <f t="shared" si="1"/>
        <v>1416.2500000000002</v>
      </c>
      <c r="H16">
        <f t="shared" si="0"/>
        <v>446.12</v>
      </c>
      <c r="I16">
        <f t="shared" si="1"/>
        <v>309</v>
      </c>
      <c r="J16">
        <f t="shared" ref="J16:K16" si="18">J7*$C7</f>
        <v>164.36</v>
      </c>
      <c r="K16">
        <f t="shared" ref="K16" si="19">K7*$D7</f>
        <v>515</v>
      </c>
      <c r="L16">
        <f t="shared" ref="L16:M16" si="20">L7*$C7</f>
        <v>0</v>
      </c>
      <c r="M16">
        <f t="shared" ref="M16" si="21">M7*$D7</f>
        <v>77.25</v>
      </c>
      <c r="N16">
        <f t="shared" ref="N16:O16" si="22">N7*$C7</f>
        <v>0</v>
      </c>
      <c r="O16">
        <f t="shared" ref="O16" si="23">O7*$D7</f>
        <v>128.75</v>
      </c>
      <c r="P16">
        <f t="shared" ref="P16:Q16" si="24">P7*$C7</f>
        <v>46.96</v>
      </c>
      <c r="Q16">
        <f t="shared" ref="Q16" si="25">Q7*$D7</f>
        <v>25.75</v>
      </c>
    </row>
    <row r="17" spans="2:17" x14ac:dyDescent="0.2">
      <c r="F17">
        <f t="shared" si="0"/>
        <v>1558.8</v>
      </c>
      <c r="G17">
        <f t="shared" si="1"/>
        <v>1555.5</v>
      </c>
      <c r="H17">
        <f t="shared" si="0"/>
        <v>467.64</v>
      </c>
      <c r="I17">
        <f t="shared" si="1"/>
        <v>591.09</v>
      </c>
      <c r="J17">
        <f t="shared" ref="J17:K17" si="26">J8*$C8</f>
        <v>467.64</v>
      </c>
      <c r="K17">
        <f t="shared" ref="K17" si="27">K8*$D8</f>
        <v>435.54</v>
      </c>
      <c r="L17">
        <f t="shared" ref="L17:M17" si="28">L8*$C8</f>
        <v>0</v>
      </c>
      <c r="M17">
        <f t="shared" ref="M17" si="29">M8*$D8</f>
        <v>93.33</v>
      </c>
      <c r="N17">
        <f t="shared" ref="N17:O17" si="30">N8*$C8</f>
        <v>77.94</v>
      </c>
      <c r="O17">
        <f t="shared" ref="O17" si="31">O8*$D8</f>
        <v>186.66</v>
      </c>
      <c r="P17">
        <f t="shared" ref="P17:Q17" si="32">P8*$C8</f>
        <v>25.98</v>
      </c>
      <c r="Q17">
        <f t="shared" ref="Q17" si="33">Q8*$D8</f>
        <v>62.22</v>
      </c>
    </row>
    <row r="19" spans="2:17" x14ac:dyDescent="0.2">
      <c r="B19" t="s">
        <v>29</v>
      </c>
      <c r="F19">
        <f>SUM(F13:F17)</f>
        <v>8424.7799999999988</v>
      </c>
      <c r="G19">
        <f t="shared" ref="G19:Q19" si="34">SUM(G13:G17)</f>
        <v>8739.2000000000007</v>
      </c>
      <c r="H19">
        <f t="shared" si="34"/>
        <v>3335.66</v>
      </c>
      <c r="I19">
        <f t="shared" si="34"/>
        <v>2103.17</v>
      </c>
      <c r="J19">
        <f t="shared" si="34"/>
        <v>1706.7399999999998</v>
      </c>
      <c r="K19">
        <f t="shared" si="34"/>
        <v>2071.36</v>
      </c>
      <c r="L19">
        <f t="shared" si="34"/>
        <v>44.86</v>
      </c>
      <c r="M19">
        <f t="shared" si="34"/>
        <v>170.57999999999998</v>
      </c>
      <c r="N19">
        <f t="shared" si="34"/>
        <v>205.89999999999998</v>
      </c>
      <c r="O19">
        <f t="shared" si="34"/>
        <v>405.22</v>
      </c>
      <c r="P19">
        <f t="shared" si="34"/>
        <v>152.51999999999998</v>
      </c>
      <c r="Q19">
        <f t="shared" si="34"/>
        <v>391.1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0"/>
  <sheetViews>
    <sheetView topLeftCell="B1" workbookViewId="0">
      <selection activeCell="B2" sqref="B2:Q10"/>
    </sheetView>
  </sheetViews>
  <sheetFormatPr baseColWidth="10" defaultRowHeight="16" x14ac:dyDescent="0.2"/>
  <cols>
    <col min="2" max="2" width="32.1640625" customWidth="1"/>
    <col min="3" max="4" width="8.1640625" customWidth="1"/>
    <col min="5" max="5" width="1.5" customWidth="1"/>
    <col min="6" max="6" width="8.6640625" bestFit="1" customWidth="1"/>
    <col min="7" max="17" width="8.1640625" customWidth="1"/>
  </cols>
  <sheetData>
    <row r="2" spans="2:18" s="2" customFormat="1" x14ac:dyDescent="0.2">
      <c r="C2" s="2" t="s">
        <v>8</v>
      </c>
      <c r="F2" s="2" t="s">
        <v>1</v>
      </c>
      <c r="H2" s="2" t="s">
        <v>2</v>
      </c>
      <c r="J2" s="2" t="s">
        <v>3</v>
      </c>
      <c r="L2" s="2" t="s">
        <v>4</v>
      </c>
      <c r="N2" s="2" t="s">
        <v>5</v>
      </c>
      <c r="P2" s="2" t="s">
        <v>6</v>
      </c>
    </row>
    <row r="3" spans="2:18" x14ac:dyDescent="0.2">
      <c r="B3" t="s">
        <v>23</v>
      </c>
      <c r="C3" s="5">
        <v>2000</v>
      </c>
      <c r="D3" s="5">
        <v>2013</v>
      </c>
      <c r="E3" s="5"/>
      <c r="F3" s="5">
        <v>2000</v>
      </c>
      <c r="G3" s="5">
        <v>2013</v>
      </c>
      <c r="H3" s="5">
        <v>2000</v>
      </c>
      <c r="I3" s="5">
        <v>2013</v>
      </c>
      <c r="J3" s="5">
        <v>2000</v>
      </c>
      <c r="K3" s="5">
        <v>2013</v>
      </c>
      <c r="L3" s="5">
        <v>2000</v>
      </c>
      <c r="M3" s="5">
        <v>2013</v>
      </c>
      <c r="N3" s="5">
        <v>2000</v>
      </c>
      <c r="O3" s="5">
        <v>2013</v>
      </c>
      <c r="P3" s="5">
        <v>2000</v>
      </c>
      <c r="Q3" s="5">
        <v>2013</v>
      </c>
    </row>
    <row r="4" spans="2:18" ht="8" customHeight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18" x14ac:dyDescent="0.2">
      <c r="B5" t="s">
        <v>24</v>
      </c>
      <c r="C5" s="6">
        <v>2025</v>
      </c>
      <c r="D5" s="6">
        <v>1789</v>
      </c>
      <c r="E5" s="6"/>
      <c r="F5" s="4">
        <v>0.66</v>
      </c>
      <c r="G5" s="4">
        <v>0.66</v>
      </c>
      <c r="H5" s="4">
        <v>0.09</v>
      </c>
      <c r="I5" s="4">
        <v>0.06</v>
      </c>
      <c r="J5" s="4">
        <v>0.08</v>
      </c>
      <c r="K5" s="4">
        <v>0.01</v>
      </c>
      <c r="L5" s="4">
        <v>0.04</v>
      </c>
      <c r="M5" s="4">
        <v>0.03</v>
      </c>
      <c r="N5" s="4">
        <v>0.06</v>
      </c>
      <c r="O5" s="4">
        <v>0.02</v>
      </c>
      <c r="P5" s="4">
        <v>0.05</v>
      </c>
      <c r="Q5" s="4">
        <v>0.21</v>
      </c>
      <c r="R5" s="1"/>
    </row>
    <row r="6" spans="2:18" x14ac:dyDescent="0.2">
      <c r="B6" t="s">
        <v>25</v>
      </c>
      <c r="C6" s="6">
        <v>2392</v>
      </c>
      <c r="D6" s="6">
        <v>2508</v>
      </c>
      <c r="E6" s="6"/>
      <c r="F6" s="4">
        <v>0.74</v>
      </c>
      <c r="G6" s="4">
        <v>0.73</v>
      </c>
      <c r="H6" s="4">
        <v>0.11</v>
      </c>
      <c r="I6" s="4">
        <v>0.03</v>
      </c>
      <c r="J6" s="4">
        <v>0.02</v>
      </c>
      <c r="K6" s="4">
        <v>0.03</v>
      </c>
      <c r="L6" s="4">
        <v>0.03</v>
      </c>
      <c r="M6" s="4">
        <v>7.0000000000000007E-2</v>
      </c>
      <c r="N6" s="4">
        <v>0.01</v>
      </c>
      <c r="O6" s="4">
        <v>0</v>
      </c>
      <c r="P6" s="4">
        <v>0.08</v>
      </c>
      <c r="Q6" s="4">
        <v>0.11</v>
      </c>
      <c r="R6" s="1"/>
    </row>
    <row r="7" spans="2:18" x14ac:dyDescent="0.2">
      <c r="B7" t="s">
        <v>27</v>
      </c>
      <c r="C7" s="6">
        <v>3863</v>
      </c>
      <c r="D7" s="6">
        <v>3609</v>
      </c>
      <c r="E7" s="6"/>
      <c r="F7" s="4">
        <v>0.78</v>
      </c>
      <c r="G7" s="4">
        <v>0.75</v>
      </c>
      <c r="H7" s="4">
        <v>0.09</v>
      </c>
      <c r="I7" s="4">
        <v>0.05</v>
      </c>
      <c r="J7" s="4">
        <v>0.02</v>
      </c>
      <c r="K7" s="4">
        <v>0.03</v>
      </c>
      <c r="L7" s="4">
        <v>0.01</v>
      </c>
      <c r="M7" s="4">
        <v>0.03</v>
      </c>
      <c r="N7" s="4">
        <v>0.02</v>
      </c>
      <c r="O7" s="4">
        <v>0.04</v>
      </c>
      <c r="P7" s="4">
        <v>7.0000000000000007E-2</v>
      </c>
      <c r="Q7" s="4">
        <v>0.09</v>
      </c>
      <c r="R7" s="1"/>
    </row>
    <row r="8" spans="2:18" x14ac:dyDescent="0.2">
      <c r="B8" t="s">
        <v>26</v>
      </c>
      <c r="C8" s="6">
        <v>1667</v>
      </c>
      <c r="D8" s="6">
        <v>1499</v>
      </c>
      <c r="E8" s="6"/>
      <c r="F8" s="4">
        <v>0.68</v>
      </c>
      <c r="G8" s="4">
        <v>0.76</v>
      </c>
      <c r="H8" s="4">
        <v>0.21</v>
      </c>
      <c r="I8" s="4">
        <v>0.08</v>
      </c>
      <c r="J8" s="4">
        <v>0.05</v>
      </c>
      <c r="K8" s="4">
        <v>0.02</v>
      </c>
      <c r="L8" s="4">
        <v>0</v>
      </c>
      <c r="M8" s="4">
        <v>0.05</v>
      </c>
      <c r="N8" s="4">
        <v>0.04</v>
      </c>
      <c r="O8" s="4">
        <v>0.04</v>
      </c>
      <c r="P8" s="4">
        <v>0.01</v>
      </c>
      <c r="Q8" s="4">
        <v>0.03</v>
      </c>
      <c r="R8" s="1"/>
    </row>
    <row r="9" spans="2:18" ht="6" customHeight="1" x14ac:dyDescent="0.2">
      <c r="C9" s="6"/>
      <c r="D9" s="6"/>
      <c r="E9" s="6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"/>
    </row>
    <row r="10" spans="2:18" x14ac:dyDescent="0.2">
      <c r="B10" t="s">
        <v>30</v>
      </c>
      <c r="C10" s="6">
        <f>SUM(C5:C8)</f>
        <v>9947</v>
      </c>
      <c r="D10" s="6">
        <f>SUM(D5:D8)</f>
        <v>9405</v>
      </c>
      <c r="E10" s="6"/>
      <c r="F10" s="4">
        <f>F18/$C10</f>
        <v>0.72919272142354485</v>
      </c>
      <c r="G10" s="4">
        <f>G18/$D10</f>
        <v>0.72914088250930353</v>
      </c>
      <c r="H10" s="4">
        <f>H18/$C10</f>
        <v>0.11492007640494621</v>
      </c>
      <c r="I10" s="4">
        <f>I18/$D10</f>
        <v>5.1350345560871875E-2</v>
      </c>
      <c r="J10" s="4">
        <f>J18/$C10</f>
        <v>3.7242384638584501E-2</v>
      </c>
      <c r="K10" s="4">
        <f>K18/$D10</f>
        <v>2.4601807549175968E-2</v>
      </c>
      <c r="L10" s="4">
        <f>L18/$C10</f>
        <v>1.9240977179048959E-2</v>
      </c>
      <c r="M10" s="4">
        <f>M18/$D10</f>
        <v>4.3854332801701222E-2</v>
      </c>
      <c r="N10" s="4">
        <f>N18/$C10</f>
        <v>2.9090177943098424E-2</v>
      </c>
      <c r="O10" s="4">
        <f>O18/$D10</f>
        <v>2.5528973950026585E-2</v>
      </c>
      <c r="P10" s="4">
        <f>P18/$C10</f>
        <v>5.8277872725444851E-2</v>
      </c>
      <c r="Q10" s="4">
        <f>Q18/$D10</f>
        <v>0.10859649122807016</v>
      </c>
      <c r="R10" s="1"/>
    </row>
    <row r="11" spans="2:18" x14ac:dyDescent="0.2">
      <c r="C11" s="6"/>
      <c r="D11" s="6"/>
      <c r="E11" s="6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1"/>
    </row>
    <row r="12" spans="2:18" x14ac:dyDescent="0.2">
      <c r="C12" s="6"/>
      <c r="D12" s="6"/>
      <c r="E12" s="6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1"/>
    </row>
    <row r="13" spans="2:18" x14ac:dyDescent="0.2">
      <c r="C13" s="6" t="s">
        <v>28</v>
      </c>
      <c r="D13" s="6"/>
      <c r="E13" s="6"/>
      <c r="F13" s="3">
        <f>F5*$C5</f>
        <v>1336.5</v>
      </c>
      <c r="G13" s="3">
        <f>G5*$D5</f>
        <v>1180.74</v>
      </c>
      <c r="H13" s="3">
        <f>H5*$C5</f>
        <v>182.25</v>
      </c>
      <c r="I13" s="3">
        <f>I5*$D5</f>
        <v>107.33999999999999</v>
      </c>
      <c r="J13" s="3">
        <f>J5*$C5</f>
        <v>162</v>
      </c>
      <c r="K13" s="3">
        <f>K5*$D5</f>
        <v>17.89</v>
      </c>
      <c r="L13" s="3">
        <f>L5*$C5</f>
        <v>81</v>
      </c>
      <c r="M13" s="3">
        <f>M5*$D5</f>
        <v>53.669999999999995</v>
      </c>
      <c r="N13" s="3">
        <f>N5*$C5</f>
        <v>121.5</v>
      </c>
      <c r="O13" s="3">
        <f>O5*$D5</f>
        <v>35.78</v>
      </c>
      <c r="P13" s="3">
        <f>P5*$C5</f>
        <v>101.25</v>
      </c>
      <c r="Q13" s="3">
        <f>Q5*$D5</f>
        <v>375.69</v>
      </c>
      <c r="R13" s="1"/>
    </row>
    <row r="14" spans="2:18" x14ac:dyDescent="0.2">
      <c r="C14" s="6"/>
      <c r="D14" s="6"/>
      <c r="E14" s="6"/>
      <c r="F14" s="3">
        <f>F6*$C6</f>
        <v>1770.08</v>
      </c>
      <c r="G14" s="3">
        <f t="shared" ref="G14:I16" si="0">G6*$D6</f>
        <v>1830.84</v>
      </c>
      <c r="H14" s="3">
        <f t="shared" ref="H14:H16" si="1">H6*$C6</f>
        <v>263.12</v>
      </c>
      <c r="I14" s="3">
        <f t="shared" si="0"/>
        <v>75.239999999999995</v>
      </c>
      <c r="J14" s="3">
        <f t="shared" ref="J14:J16" si="2">J6*$C6</f>
        <v>47.84</v>
      </c>
      <c r="K14" s="3">
        <f t="shared" ref="K14" si="3">K6*$D6</f>
        <v>75.239999999999995</v>
      </c>
      <c r="L14" s="3">
        <f t="shared" ref="L14:L16" si="4">L6*$C6</f>
        <v>71.759999999999991</v>
      </c>
      <c r="M14" s="3">
        <f t="shared" ref="M14" si="5">M6*$D6</f>
        <v>175.56000000000003</v>
      </c>
      <c r="N14" s="3">
        <f t="shared" ref="N14:N16" si="6">N6*$C6</f>
        <v>23.92</v>
      </c>
      <c r="O14" s="3">
        <f t="shared" ref="O14" si="7">O6*$D6</f>
        <v>0</v>
      </c>
      <c r="P14" s="3">
        <f t="shared" ref="P14:P16" si="8">P6*$C6</f>
        <v>191.36</v>
      </c>
      <c r="Q14" s="3">
        <f t="shared" ref="Q14" si="9">Q6*$D6</f>
        <v>275.88</v>
      </c>
      <c r="R14" s="1"/>
    </row>
    <row r="15" spans="2:18" x14ac:dyDescent="0.2">
      <c r="C15" s="6"/>
      <c r="D15" s="6"/>
      <c r="E15" s="6"/>
      <c r="F15" s="3">
        <f>F7*$C7</f>
        <v>3013.1400000000003</v>
      </c>
      <c r="G15" s="3">
        <f t="shared" si="0"/>
        <v>2706.75</v>
      </c>
      <c r="H15" s="3">
        <f t="shared" si="1"/>
        <v>347.66999999999996</v>
      </c>
      <c r="I15" s="3">
        <f t="shared" si="0"/>
        <v>180.45000000000002</v>
      </c>
      <c r="J15" s="3">
        <f t="shared" si="2"/>
        <v>77.260000000000005</v>
      </c>
      <c r="K15" s="3">
        <f t="shared" ref="K15" si="10">K7*$D7</f>
        <v>108.27</v>
      </c>
      <c r="L15" s="3">
        <f t="shared" si="4"/>
        <v>38.630000000000003</v>
      </c>
      <c r="M15" s="3">
        <f t="shared" ref="M15" si="11">M7*$D7</f>
        <v>108.27</v>
      </c>
      <c r="N15" s="3">
        <f t="shared" si="6"/>
        <v>77.260000000000005</v>
      </c>
      <c r="O15" s="3">
        <f t="shared" ref="O15" si="12">O7*$D7</f>
        <v>144.36000000000001</v>
      </c>
      <c r="P15" s="3">
        <f t="shared" si="8"/>
        <v>270.41000000000003</v>
      </c>
      <c r="Q15" s="3">
        <f t="shared" ref="Q15" si="13">Q7*$D7</f>
        <v>324.81</v>
      </c>
      <c r="R15" s="1"/>
    </row>
    <row r="16" spans="2:18" x14ac:dyDescent="0.2">
      <c r="C16" s="6"/>
      <c r="D16" s="6"/>
      <c r="E16" s="6"/>
      <c r="F16" s="3">
        <f>F8*$C8</f>
        <v>1133.5600000000002</v>
      </c>
      <c r="G16" s="3">
        <f t="shared" si="0"/>
        <v>1139.24</v>
      </c>
      <c r="H16" s="3">
        <f t="shared" si="1"/>
        <v>350.07</v>
      </c>
      <c r="I16" s="3">
        <f t="shared" si="0"/>
        <v>119.92</v>
      </c>
      <c r="J16" s="3">
        <f t="shared" si="2"/>
        <v>83.350000000000009</v>
      </c>
      <c r="K16" s="3">
        <f t="shared" ref="K16" si="14">K8*$D8</f>
        <v>29.98</v>
      </c>
      <c r="L16" s="3">
        <f t="shared" si="4"/>
        <v>0</v>
      </c>
      <c r="M16" s="3">
        <f t="shared" ref="M16" si="15">M8*$D8</f>
        <v>74.95</v>
      </c>
      <c r="N16" s="3">
        <f t="shared" si="6"/>
        <v>66.680000000000007</v>
      </c>
      <c r="O16" s="3">
        <f t="shared" ref="O16" si="16">O8*$D8</f>
        <v>59.96</v>
      </c>
      <c r="P16" s="3">
        <f t="shared" si="8"/>
        <v>16.670000000000002</v>
      </c>
      <c r="Q16" s="3">
        <f t="shared" ref="Q16" si="17">Q8*$D8</f>
        <v>44.97</v>
      </c>
      <c r="R16" s="1"/>
    </row>
    <row r="17" spans="3:17" x14ac:dyDescent="0.2">
      <c r="C17" s="6"/>
      <c r="D17" s="6"/>
      <c r="E17" s="6"/>
      <c r="F17" s="4"/>
      <c r="G17" s="4"/>
    </row>
    <row r="18" spans="3:17" x14ac:dyDescent="0.2">
      <c r="C18" t="s">
        <v>29</v>
      </c>
      <c r="F18" s="3">
        <f>SUM(F13:F16)</f>
        <v>7253.2800000000007</v>
      </c>
      <c r="G18" s="3">
        <f t="shared" ref="G18:Q18" si="18">SUM(G13:G16)</f>
        <v>6857.57</v>
      </c>
      <c r="H18" s="3">
        <f t="shared" si="18"/>
        <v>1143.1099999999999</v>
      </c>
      <c r="I18" s="3">
        <f t="shared" si="18"/>
        <v>482.95</v>
      </c>
      <c r="J18" s="3">
        <f t="shared" si="18"/>
        <v>370.45000000000005</v>
      </c>
      <c r="K18" s="3">
        <f t="shared" si="18"/>
        <v>231.37999999999997</v>
      </c>
      <c r="L18" s="3">
        <f t="shared" si="18"/>
        <v>191.39</v>
      </c>
      <c r="M18" s="3">
        <f t="shared" si="18"/>
        <v>412.45</v>
      </c>
      <c r="N18" s="3">
        <f t="shared" si="18"/>
        <v>289.36</v>
      </c>
      <c r="O18" s="3">
        <f t="shared" si="18"/>
        <v>240.10000000000002</v>
      </c>
      <c r="P18" s="3">
        <f t="shared" si="18"/>
        <v>579.68999999999994</v>
      </c>
      <c r="Q18" s="3">
        <f t="shared" si="18"/>
        <v>1021.3499999999999</v>
      </c>
    </row>
    <row r="20" spans="3:17" x14ac:dyDescent="0.2">
      <c r="F20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6"/>
  <sheetViews>
    <sheetView workbookViewId="0">
      <selection activeCell="F11" sqref="F11"/>
    </sheetView>
  </sheetViews>
  <sheetFormatPr baseColWidth="10" defaultRowHeight="21" x14ac:dyDescent="0.25"/>
  <cols>
    <col min="1" max="1" width="10.83203125" style="8"/>
    <col min="2" max="2" width="27.83203125" style="8" bestFit="1" customWidth="1"/>
    <col min="3" max="3" width="27.5" style="8" customWidth="1"/>
    <col min="4" max="4" width="15.1640625" style="8" bestFit="1" customWidth="1"/>
    <col min="5" max="5" width="10.83203125" style="8"/>
    <col min="6" max="6" width="21.1640625" style="8" bestFit="1" customWidth="1"/>
    <col min="7" max="7" width="3" style="8" customWidth="1"/>
    <col min="8" max="8" width="10.83203125" style="8"/>
    <col min="9" max="9" width="2.5" style="8" customWidth="1"/>
    <col min="10" max="16384" width="10.83203125" style="8"/>
  </cols>
  <sheetData>
    <row r="2" spans="2:10" x14ac:dyDescent="0.25">
      <c r="C2" s="29" t="s">
        <v>79</v>
      </c>
      <c r="D2" s="29" t="s">
        <v>78</v>
      </c>
    </row>
    <row r="3" spans="2:10" x14ac:dyDescent="0.25">
      <c r="C3" s="17"/>
      <c r="D3" s="17"/>
    </row>
    <row r="4" spans="2:10" x14ac:dyDescent="0.25">
      <c r="B4" s="8" t="s">
        <v>31</v>
      </c>
      <c r="C4" s="30">
        <v>10000000</v>
      </c>
      <c r="D4" s="12">
        <v>46382</v>
      </c>
      <c r="H4" s="31" t="s">
        <v>53</v>
      </c>
      <c r="I4" s="32"/>
      <c r="J4" s="31" t="s">
        <v>54</v>
      </c>
    </row>
    <row r="5" spans="2:10" x14ac:dyDescent="0.25">
      <c r="B5" s="8" t="s">
        <v>80</v>
      </c>
      <c r="C5" s="30">
        <v>10000000</v>
      </c>
      <c r="D5" s="12">
        <v>19320</v>
      </c>
      <c r="H5" s="26"/>
      <c r="I5" s="27"/>
      <c r="J5" s="26"/>
    </row>
    <row r="6" spans="2:10" x14ac:dyDescent="0.25">
      <c r="B6" s="8" t="s">
        <v>32</v>
      </c>
      <c r="C6" s="30">
        <v>40000000</v>
      </c>
      <c r="D6" s="12">
        <v>35514</v>
      </c>
      <c r="F6" s="8" t="s">
        <v>55</v>
      </c>
      <c r="H6" s="28">
        <f>D11*0.1</f>
        <v>25160.300000000003</v>
      </c>
      <c r="I6" s="28"/>
      <c r="J6" s="28">
        <f>D11*0.2</f>
        <v>50320.600000000006</v>
      </c>
    </row>
    <row r="7" spans="2:10" x14ac:dyDescent="0.25">
      <c r="B7" s="8" t="s">
        <v>33</v>
      </c>
      <c r="C7" s="30">
        <v>46000000</v>
      </c>
      <c r="D7" s="12">
        <v>56973</v>
      </c>
      <c r="F7" s="8" t="s">
        <v>56</v>
      </c>
      <c r="H7" s="28">
        <f>H6*0.17*0.5</f>
        <v>2138.6255000000006</v>
      </c>
      <c r="I7" s="28"/>
      <c r="J7" s="28">
        <f>J6*0.17*0.5</f>
        <v>4277.2510000000011</v>
      </c>
    </row>
    <row r="8" spans="2:10" x14ac:dyDescent="0.25">
      <c r="B8" s="8" t="s">
        <v>35</v>
      </c>
      <c r="C8" s="30">
        <v>10000000</v>
      </c>
      <c r="D8" s="12">
        <v>36976</v>
      </c>
      <c r="F8" s="8" t="s">
        <v>52</v>
      </c>
      <c r="H8" s="33">
        <f>H7*0.27</f>
        <v>577.42888500000015</v>
      </c>
      <c r="I8" s="33"/>
      <c r="J8" s="33">
        <f>J7*0.27</f>
        <v>1154.8577700000003</v>
      </c>
    </row>
    <row r="9" spans="2:10" x14ac:dyDescent="0.25">
      <c r="B9" s="8" t="s">
        <v>34</v>
      </c>
      <c r="C9" s="30">
        <v>17000000</v>
      </c>
      <c r="D9" s="12">
        <v>56438</v>
      </c>
    </row>
    <row r="10" spans="2:10" x14ac:dyDescent="0.25">
      <c r="C10" s="30"/>
      <c r="D10" s="12"/>
    </row>
    <row r="11" spans="2:10" x14ac:dyDescent="0.25">
      <c r="B11" s="8" t="s">
        <v>36</v>
      </c>
      <c r="C11" s="30">
        <f>SUM(C4:C9)</f>
        <v>133000000</v>
      </c>
      <c r="D11" s="12">
        <f>SUM(D4:D9)</f>
        <v>251603</v>
      </c>
    </row>
    <row r="13" spans="2:10" x14ac:dyDescent="0.25">
      <c r="B13" s="16" t="s">
        <v>81</v>
      </c>
    </row>
    <row r="19" spans="4:4" x14ac:dyDescent="0.25">
      <c r="D19" s="8">
        <v>85</v>
      </c>
    </row>
    <row r="20" spans="4:4" x14ac:dyDescent="0.25">
      <c r="D20" s="8">
        <v>80</v>
      </c>
    </row>
    <row r="21" spans="4:4" x14ac:dyDescent="0.25">
      <c r="D21" s="8">
        <v>83</v>
      </c>
    </row>
    <row r="22" spans="4:4" x14ac:dyDescent="0.25">
      <c r="D22" s="8">
        <v>75</v>
      </c>
    </row>
    <row r="23" spans="4:4" x14ac:dyDescent="0.25">
      <c r="D23" s="8">
        <v>40</v>
      </c>
    </row>
    <row r="24" spans="4:4" x14ac:dyDescent="0.25">
      <c r="D24" s="8">
        <v>45</v>
      </c>
    </row>
    <row r="25" spans="4:4" x14ac:dyDescent="0.25">
      <c r="D25" s="8">
        <v>40</v>
      </c>
    </row>
    <row r="26" spans="4:4" x14ac:dyDescent="0.25">
      <c r="D26" s="8">
        <f>SUM(D19:D25)</f>
        <v>448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7"/>
  <sheetViews>
    <sheetView workbookViewId="0">
      <selection activeCell="F17" sqref="F17"/>
    </sheetView>
  </sheetViews>
  <sheetFormatPr baseColWidth="10" defaultRowHeight="16" x14ac:dyDescent="0.2"/>
  <sheetData>
    <row r="2" spans="2:12" x14ac:dyDescent="0.2">
      <c r="D2" t="s">
        <v>4</v>
      </c>
      <c r="E2" t="s">
        <v>57</v>
      </c>
      <c r="F2" t="s">
        <v>58</v>
      </c>
      <c r="H2" t="s">
        <v>59</v>
      </c>
      <c r="K2" t="s">
        <v>65</v>
      </c>
    </row>
    <row r="3" spans="2:12" x14ac:dyDescent="0.2">
      <c r="B3" t="s">
        <v>60</v>
      </c>
      <c r="D3">
        <v>5</v>
      </c>
      <c r="E3">
        <v>5</v>
      </c>
      <c r="F3">
        <v>0</v>
      </c>
      <c r="H3" s="1">
        <v>0.49</v>
      </c>
      <c r="K3" t="s">
        <v>66</v>
      </c>
      <c r="L3" t="s">
        <v>67</v>
      </c>
    </row>
    <row r="4" spans="2:12" x14ac:dyDescent="0.2">
      <c r="B4" t="s">
        <v>0</v>
      </c>
      <c r="D4">
        <v>2.8</v>
      </c>
      <c r="E4">
        <v>2.8</v>
      </c>
      <c r="F4">
        <v>0</v>
      </c>
      <c r="H4" s="1">
        <v>0.19</v>
      </c>
      <c r="J4" t="s">
        <v>1</v>
      </c>
      <c r="K4">
        <v>3554</v>
      </c>
      <c r="L4">
        <v>888</v>
      </c>
    </row>
    <row r="5" spans="2:12" x14ac:dyDescent="0.2">
      <c r="B5" t="s">
        <v>17</v>
      </c>
      <c r="D5">
        <v>7</v>
      </c>
      <c r="E5">
        <v>7</v>
      </c>
      <c r="F5">
        <v>0</v>
      </c>
      <c r="H5" t="s">
        <v>61</v>
      </c>
      <c r="J5" t="s">
        <v>4</v>
      </c>
      <c r="K5">
        <v>-697</v>
      </c>
      <c r="L5">
        <v>-697</v>
      </c>
    </row>
    <row r="6" spans="2:12" x14ac:dyDescent="0.2">
      <c r="B6" t="s">
        <v>63</v>
      </c>
      <c r="D6">
        <v>2.4</v>
      </c>
      <c r="E6">
        <v>2.4</v>
      </c>
      <c r="F6">
        <v>0</v>
      </c>
      <c r="H6" t="s">
        <v>62</v>
      </c>
      <c r="J6" t="s">
        <v>68</v>
      </c>
      <c r="K6">
        <v>-349</v>
      </c>
      <c r="L6">
        <v>-349</v>
      </c>
    </row>
    <row r="7" spans="2:12" x14ac:dyDescent="0.2">
      <c r="B7" t="s">
        <v>23</v>
      </c>
      <c r="D7">
        <v>1.2</v>
      </c>
      <c r="E7">
        <v>1.2</v>
      </c>
      <c r="F7">
        <v>0</v>
      </c>
      <c r="J7" t="s">
        <v>3</v>
      </c>
      <c r="K7">
        <v>0</v>
      </c>
      <c r="L7">
        <v>0</v>
      </c>
    </row>
    <row r="8" spans="2:12" x14ac:dyDescent="0.2">
      <c r="B8" t="s">
        <v>64</v>
      </c>
      <c r="D8">
        <v>2</v>
      </c>
      <c r="E8">
        <v>2</v>
      </c>
      <c r="F8">
        <v>0</v>
      </c>
    </row>
    <row r="9" spans="2:12" x14ac:dyDescent="0.2">
      <c r="J9" t="s">
        <v>36</v>
      </c>
      <c r="K9">
        <f>SUM(K4:K7)</f>
        <v>2508</v>
      </c>
      <c r="L9">
        <f>SUM(L4:L7)</f>
        <v>-158</v>
      </c>
    </row>
    <row r="10" spans="2:12" x14ac:dyDescent="0.2">
      <c r="D10">
        <f>SUM(D3:D8)</f>
        <v>20.399999999999999</v>
      </c>
      <c r="E10">
        <f>SUM(E3:E8)</f>
        <v>20.399999999999999</v>
      </c>
      <c r="F10">
        <v>0</v>
      </c>
    </row>
    <row r="13" spans="2:12" x14ac:dyDescent="0.2">
      <c r="D13">
        <f>D10/52</f>
        <v>0.3923076923076923</v>
      </c>
    </row>
    <row r="15" spans="2:12" x14ac:dyDescent="0.2">
      <c r="D15" s="7">
        <v>522623</v>
      </c>
      <c r="E15">
        <f>D15*0.17</f>
        <v>88845.91</v>
      </c>
      <c r="F15">
        <f>E15*D13</f>
        <v>34854.933923076926</v>
      </c>
    </row>
    <row r="16" spans="2:12" x14ac:dyDescent="0.2">
      <c r="F16">
        <f>F15*0.02</f>
        <v>697.0986784615385</v>
      </c>
    </row>
    <row r="17" spans="6:6" x14ac:dyDescent="0.2">
      <c r="F17">
        <f>F15*0.01</f>
        <v>348.54933923076925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workbookViewId="0">
      <selection activeCell="B16" sqref="B16"/>
    </sheetView>
  </sheetViews>
  <sheetFormatPr baseColWidth="10" defaultRowHeight="21" x14ac:dyDescent="0.25"/>
  <cols>
    <col min="1" max="1" width="10.83203125" style="8"/>
    <col min="2" max="2" width="18.6640625" style="8" customWidth="1"/>
    <col min="3" max="3" width="12.33203125" style="8" customWidth="1"/>
    <col min="4" max="4" width="9.83203125" style="8" bestFit="1" customWidth="1"/>
    <col min="5" max="5" width="2.6640625" style="8" customWidth="1"/>
    <col min="6" max="7" width="9.83203125" style="8" bestFit="1" customWidth="1"/>
    <col min="8" max="16384" width="10.83203125" style="8"/>
  </cols>
  <sheetData>
    <row r="2" spans="2:7" x14ac:dyDescent="0.25">
      <c r="B2" s="10" t="s">
        <v>37</v>
      </c>
    </row>
    <row r="4" spans="2:7" x14ac:dyDescent="0.25">
      <c r="C4" s="11">
        <v>2000</v>
      </c>
      <c r="D4" s="11">
        <v>2005</v>
      </c>
      <c r="E4" s="11"/>
      <c r="F4" s="11">
        <v>2014</v>
      </c>
      <c r="G4" s="11">
        <v>2015</v>
      </c>
    </row>
    <row r="5" spans="2:7" ht="6" customHeight="1" x14ac:dyDescent="0.25">
      <c r="C5" s="11"/>
      <c r="D5" s="11"/>
      <c r="E5" s="11"/>
      <c r="F5" s="11"/>
      <c r="G5" s="11"/>
    </row>
    <row r="6" spans="2:7" x14ac:dyDescent="0.25">
      <c r="B6" s="8" t="s">
        <v>40</v>
      </c>
      <c r="C6" s="12">
        <v>353109</v>
      </c>
      <c r="D6" s="12">
        <v>354416</v>
      </c>
      <c r="E6" s="12"/>
      <c r="F6" s="14">
        <v>464085</v>
      </c>
      <c r="G6" s="14">
        <v>522623</v>
      </c>
    </row>
    <row r="7" spans="2:7" ht="7" customHeight="1" x14ac:dyDescent="0.25">
      <c r="C7" s="12"/>
      <c r="D7" s="12"/>
      <c r="E7" s="12"/>
      <c r="F7" s="14"/>
      <c r="G7" s="14"/>
    </row>
    <row r="8" spans="2:7" x14ac:dyDescent="0.25">
      <c r="B8" s="8" t="s">
        <v>1</v>
      </c>
      <c r="C8" s="15">
        <v>0.74</v>
      </c>
      <c r="D8" s="15">
        <v>0.75</v>
      </c>
      <c r="E8" s="15"/>
      <c r="F8" s="15">
        <v>0.73</v>
      </c>
      <c r="G8" s="15">
        <v>0.74</v>
      </c>
    </row>
    <row r="9" spans="2:7" x14ac:dyDescent="0.25">
      <c r="B9" s="8" t="s">
        <v>2</v>
      </c>
      <c r="C9" s="13">
        <v>0.14000000000000001</v>
      </c>
      <c r="D9" s="13">
        <v>0.11</v>
      </c>
      <c r="E9" s="13"/>
      <c r="F9" s="13">
        <v>0.1</v>
      </c>
      <c r="G9" s="13">
        <v>0.1</v>
      </c>
    </row>
    <row r="10" spans="2:7" x14ac:dyDescent="0.25">
      <c r="B10" s="8" t="s">
        <v>3</v>
      </c>
      <c r="C10" s="13">
        <v>0.04</v>
      </c>
      <c r="D10" s="13">
        <v>0.05</v>
      </c>
      <c r="E10" s="13"/>
      <c r="F10" s="13">
        <v>0.04</v>
      </c>
      <c r="G10" s="13">
        <v>0.04</v>
      </c>
    </row>
    <row r="11" spans="2:7" x14ac:dyDescent="0.25">
      <c r="B11" s="8" t="s">
        <v>4</v>
      </c>
      <c r="C11" s="13">
        <v>0.01</v>
      </c>
      <c r="D11" s="13">
        <v>0.01</v>
      </c>
      <c r="E11" s="13"/>
      <c r="F11" s="13">
        <v>0.01</v>
      </c>
      <c r="G11" s="13">
        <v>0.01</v>
      </c>
    </row>
    <row r="12" spans="2:7" x14ac:dyDescent="0.25">
      <c r="B12" s="8" t="s">
        <v>5</v>
      </c>
      <c r="C12" s="13">
        <v>0.03</v>
      </c>
      <c r="D12" s="13">
        <v>0.02</v>
      </c>
      <c r="E12" s="13"/>
      <c r="F12" s="13">
        <v>0.03</v>
      </c>
      <c r="G12" s="13">
        <v>0.02</v>
      </c>
    </row>
    <row r="13" spans="2:7" x14ac:dyDescent="0.25">
      <c r="B13" s="8" t="s">
        <v>38</v>
      </c>
      <c r="C13" s="13">
        <v>0.03</v>
      </c>
      <c r="D13" s="13">
        <v>0.05</v>
      </c>
      <c r="E13" s="13"/>
      <c r="F13" s="13">
        <v>7.0000000000000007E-2</v>
      </c>
      <c r="G13" s="13">
        <v>0.08</v>
      </c>
    </row>
    <row r="14" spans="2:7" x14ac:dyDescent="0.25">
      <c r="B14" s="8" t="s">
        <v>7</v>
      </c>
      <c r="C14" s="13">
        <v>0.01</v>
      </c>
      <c r="D14" s="13">
        <v>0.01</v>
      </c>
      <c r="E14" s="13"/>
      <c r="F14" s="13">
        <v>0.02</v>
      </c>
      <c r="G14" s="13">
        <v>0.01</v>
      </c>
    </row>
    <row r="16" spans="2:7" x14ac:dyDescent="0.25">
      <c r="B16" s="16" t="s">
        <v>39</v>
      </c>
    </row>
    <row r="18" spans="3:7" x14ac:dyDescent="0.25">
      <c r="C18" s="9">
        <f>SUM(C8:C13)</f>
        <v>0.9900000000000001</v>
      </c>
      <c r="D18" s="9">
        <f>SUM(D8:D13)</f>
        <v>0.9900000000000001</v>
      </c>
      <c r="E18" s="9"/>
      <c r="F18" s="9">
        <f>SUM(F8:F13)</f>
        <v>0.98</v>
      </c>
      <c r="G18" s="9">
        <f>SUM(G8:G13)</f>
        <v>0.99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workbookViewId="0">
      <selection activeCell="D14" sqref="D14"/>
    </sheetView>
  </sheetViews>
  <sheetFormatPr baseColWidth="10" defaultRowHeight="21" x14ac:dyDescent="0.25"/>
  <cols>
    <col min="1" max="1" width="10.83203125" style="8"/>
    <col min="2" max="2" width="32.33203125" style="8" customWidth="1"/>
    <col min="3" max="3" width="16" style="8" bestFit="1" customWidth="1"/>
    <col min="4" max="4" width="16.1640625" style="8" customWidth="1"/>
    <col min="5" max="5" width="13.1640625" style="8" bestFit="1" customWidth="1"/>
    <col min="6" max="16384" width="10.83203125" style="8"/>
  </cols>
  <sheetData>
    <row r="2" spans="2:5" ht="42" x14ac:dyDescent="0.25">
      <c r="C2" s="34" t="s">
        <v>74</v>
      </c>
      <c r="D2" s="34" t="s">
        <v>83</v>
      </c>
      <c r="E2" s="34" t="s">
        <v>82</v>
      </c>
    </row>
    <row r="3" spans="2:5" x14ac:dyDescent="0.25">
      <c r="C3" s="29"/>
      <c r="D3" s="29"/>
      <c r="E3" s="29"/>
    </row>
    <row r="4" spans="2:5" x14ac:dyDescent="0.25">
      <c r="B4" s="8" t="s">
        <v>72</v>
      </c>
      <c r="C4" s="30">
        <v>50000000</v>
      </c>
      <c r="D4" s="35">
        <v>500</v>
      </c>
      <c r="E4" s="30">
        <f>C4/D4</f>
        <v>100000</v>
      </c>
    </row>
    <row r="5" spans="2:5" x14ac:dyDescent="0.25">
      <c r="B5" s="8" t="s">
        <v>73</v>
      </c>
      <c r="C5" s="30">
        <v>46000000</v>
      </c>
      <c r="D5" s="35">
        <v>615</v>
      </c>
      <c r="E5" s="30">
        <f>C5/D5</f>
        <v>74796.747967479678</v>
      </c>
    </row>
    <row r="6" spans="2:5" x14ac:dyDescent="0.25">
      <c r="B6" s="8" t="s">
        <v>71</v>
      </c>
      <c r="C6" s="30">
        <v>442000000</v>
      </c>
      <c r="D6" s="35">
        <v>158</v>
      </c>
      <c r="E6" s="30">
        <f>C6/D6</f>
        <v>2797468.3544303798</v>
      </c>
    </row>
    <row r="7" spans="2:5" x14ac:dyDescent="0.25">
      <c r="B7" s="8" t="s">
        <v>70</v>
      </c>
      <c r="C7" s="30">
        <v>37500000</v>
      </c>
      <c r="D7" s="35">
        <v>261</v>
      </c>
      <c r="E7" s="30">
        <f>C7/D7</f>
        <v>143678.16091954024</v>
      </c>
    </row>
    <row r="8" spans="2:5" x14ac:dyDescent="0.25">
      <c r="C8" s="30"/>
      <c r="D8" s="35"/>
      <c r="E8" s="30"/>
    </row>
    <row r="9" spans="2:5" x14ac:dyDescent="0.25">
      <c r="B9" s="8" t="s">
        <v>84</v>
      </c>
      <c r="C9" s="30">
        <v>87000000</v>
      </c>
      <c r="D9" s="35">
        <f>C9/E9</f>
        <v>966.66666666666663</v>
      </c>
      <c r="E9" s="30">
        <v>90000</v>
      </c>
    </row>
    <row r="10" spans="2:5" x14ac:dyDescent="0.25">
      <c r="B10" s="8" t="s">
        <v>85</v>
      </c>
      <c r="C10" s="30">
        <v>87000000</v>
      </c>
      <c r="D10" s="35">
        <f>C10/E10</f>
        <v>725</v>
      </c>
      <c r="E10" s="30">
        <v>120000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G21" sqref="G21"/>
    </sheetView>
  </sheetViews>
  <sheetFormatPr baseColWidth="10" defaultRowHeight="21" x14ac:dyDescent="0.25"/>
  <cols>
    <col min="1" max="1" width="10.83203125" style="36"/>
    <col min="2" max="2" width="24.1640625" style="36" customWidth="1"/>
    <col min="3" max="5" width="12.83203125" style="36" customWidth="1"/>
    <col min="6" max="16384" width="10.83203125" style="36"/>
  </cols>
  <sheetData>
    <row r="2" spans="2:5" x14ac:dyDescent="0.25">
      <c r="D2" s="37" t="s">
        <v>92</v>
      </c>
    </row>
    <row r="3" spans="2:5" ht="9" customHeight="1" x14ac:dyDescent="0.25">
      <c r="D3" s="37"/>
    </row>
    <row r="4" spans="2:5" x14ac:dyDescent="0.25">
      <c r="C4" s="38" t="s">
        <v>87</v>
      </c>
      <c r="D4" s="38" t="s">
        <v>88</v>
      </c>
      <c r="E4" s="38" t="s">
        <v>89</v>
      </c>
    </row>
    <row r="5" spans="2:5" ht="8" customHeight="1" x14ac:dyDescent="0.25">
      <c r="C5" s="37"/>
      <c r="D5" s="37"/>
      <c r="E5" s="37"/>
    </row>
    <row r="6" spans="2:5" x14ac:dyDescent="0.25">
      <c r="B6" s="36" t="s">
        <v>86</v>
      </c>
      <c r="C6" s="39">
        <v>615</v>
      </c>
      <c r="D6" s="39">
        <f>(C6+E6)/2</f>
        <v>1230</v>
      </c>
      <c r="E6" s="39">
        <v>1845</v>
      </c>
    </row>
    <row r="7" spans="2:5" x14ac:dyDescent="0.25">
      <c r="B7" s="36" t="s">
        <v>70</v>
      </c>
      <c r="C7" s="39">
        <v>157</v>
      </c>
      <c r="D7" s="39">
        <f t="shared" ref="D7:D10" si="0">(C7+E7)/2</f>
        <v>209</v>
      </c>
      <c r="E7" s="39">
        <v>261</v>
      </c>
    </row>
    <row r="8" spans="2:5" x14ac:dyDescent="0.25">
      <c r="B8" s="36" t="s">
        <v>69</v>
      </c>
      <c r="C8" s="39">
        <v>-2508</v>
      </c>
      <c r="D8" s="39">
        <f t="shared" si="0"/>
        <v>-1175</v>
      </c>
      <c r="E8" s="39">
        <v>158</v>
      </c>
    </row>
    <row r="9" spans="2:5" x14ac:dyDescent="0.25">
      <c r="B9" s="36" t="s">
        <v>90</v>
      </c>
      <c r="C9" s="39">
        <v>-1155</v>
      </c>
      <c r="D9" s="39">
        <f t="shared" si="0"/>
        <v>-866</v>
      </c>
      <c r="E9" s="39">
        <v>-577</v>
      </c>
    </row>
    <row r="10" spans="2:5" x14ac:dyDescent="0.25">
      <c r="B10" s="36" t="s">
        <v>91</v>
      </c>
      <c r="C10" s="39">
        <v>-1372</v>
      </c>
      <c r="D10" s="39">
        <f t="shared" si="0"/>
        <v>-1251</v>
      </c>
      <c r="E10" s="39">
        <v>-1130</v>
      </c>
    </row>
    <row r="11" spans="2:5" ht="12" customHeight="1" x14ac:dyDescent="0.25">
      <c r="C11" s="39"/>
      <c r="D11" s="39"/>
      <c r="E11" s="39"/>
    </row>
    <row r="12" spans="2:5" x14ac:dyDescent="0.25">
      <c r="B12" s="40" t="s">
        <v>36</v>
      </c>
      <c r="C12" s="41">
        <f>SUM(C6:C10)</f>
        <v>-4263</v>
      </c>
      <c r="D12" s="41">
        <f t="shared" ref="D12:E12" si="1">SUM(D6:D10)</f>
        <v>-1853</v>
      </c>
      <c r="E12" s="39">
        <f t="shared" si="1"/>
        <v>557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3c</vt:lpstr>
      <vt:lpstr>burnet</vt:lpstr>
      <vt:lpstr>east-riverside</vt:lpstr>
      <vt:lpstr>sola</vt:lpstr>
      <vt:lpstr>traffic</vt:lpstr>
      <vt:lpstr>corridors</vt:lpstr>
      <vt:lpstr>share-trend</vt:lpstr>
      <vt:lpstr>productivity</vt:lpstr>
      <vt:lpstr>net</vt:lpstr>
      <vt:lpstr>peers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2016-10-17T17:18:14Z</dcterms:created>
  <dcterms:modified xsi:type="dcterms:W3CDTF">2016-10-19T12:48:42Z</dcterms:modified>
</cp:coreProperties>
</file>